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30" yWindow="15" windowWidth="12240" windowHeight="7710" activeTab="0"/>
  </bookViews>
  <sheets>
    <sheet name="FS (2)" sheetId="1" r:id="rId1"/>
    <sheet name="Chart1" sheetId="2" r:id="rId2"/>
    <sheet name="Sheet1" sheetId="3" r:id="rId3"/>
  </sheets>
  <definedNames>
    <definedName name="_xlnm.Print_Area" localSheetId="0">'FS (2)'!$A$1:$G$664</definedName>
  </definedNames>
  <calcPr fullCalcOnLoad="1"/>
</workbook>
</file>

<file path=xl/sharedStrings.xml><?xml version="1.0" encoding="utf-8"?>
<sst xmlns="http://schemas.openxmlformats.org/spreadsheetml/2006/main" count="998" uniqueCount="350">
  <si>
    <t>Government of India</t>
  </si>
  <si>
    <t>National Programme of Mid-Day Meal in Schools</t>
  </si>
  <si>
    <t>Sl. No.</t>
  </si>
  <si>
    <t>As per GoI record</t>
  </si>
  <si>
    <t xml:space="preserve">As per State's AWP&amp;B </t>
  </si>
  <si>
    <t>Diff</t>
  </si>
  <si>
    <t>% Diff</t>
  </si>
  <si>
    <t>5(4-3)</t>
  </si>
  <si>
    <t>S.No.</t>
  </si>
  <si>
    <t>Name of District</t>
  </si>
  <si>
    <t xml:space="preserve">Total </t>
  </si>
  <si>
    <t>(in MTs)</t>
  </si>
  <si>
    <t>Allocation</t>
  </si>
  <si>
    <t>Total availibility</t>
  </si>
  <si>
    <t>% availibility</t>
  </si>
  <si>
    <t>Bench mark (85%)</t>
  </si>
  <si>
    <t>District</t>
  </si>
  <si>
    <t>Total Availibility</t>
  </si>
  <si>
    <t>% Availibility</t>
  </si>
  <si>
    <t>Total</t>
  </si>
  <si>
    <t>Availibility</t>
  </si>
  <si>
    <t>Utilisation</t>
  </si>
  <si>
    <t>% Utilisation</t>
  </si>
  <si>
    <t>Schools</t>
  </si>
  <si>
    <t>Installment</t>
  </si>
  <si>
    <t>Dated</t>
  </si>
  <si>
    <t>Amount                                                 (Rs. In lakh)</t>
  </si>
  <si>
    <t>Primary</t>
  </si>
  <si>
    <t>1st Installment</t>
  </si>
  <si>
    <t>2nd Installment</t>
  </si>
  <si>
    <t>Grand Total</t>
  </si>
  <si>
    <t>(Rs. In lakhs)</t>
  </si>
  <si>
    <t>Disbursed to Dist</t>
  </si>
  <si>
    <t xml:space="preserve">Total Availibility </t>
  </si>
  <si>
    <t xml:space="preserve">% Availibility </t>
  </si>
  <si>
    <t>% Availibility of cooking cost</t>
  </si>
  <si>
    <t xml:space="preserve">Availibility </t>
  </si>
  <si>
    <t xml:space="preserve">% Utilisation                    </t>
  </si>
  <si>
    <t>Sr. No.</t>
  </si>
  <si>
    <t>Primary + Upper Primary</t>
  </si>
  <si>
    <t>Activity</t>
  </si>
  <si>
    <t>Exp as % of allocation</t>
  </si>
  <si>
    <t>Unspent Balance</t>
  </si>
  <si>
    <t>School Level Expenses</t>
  </si>
  <si>
    <t>Total availibility of funds</t>
  </si>
  <si>
    <t>Foodgrains Lifted (in MTs)</t>
  </si>
  <si>
    <t>Maximum fund permissibale</t>
  </si>
  <si>
    <t xml:space="preserve"> </t>
  </si>
  <si>
    <t>Amount              (in lakh)</t>
  </si>
  <si>
    <t>Year</t>
  </si>
  <si>
    <t>GoI records</t>
  </si>
  <si>
    <t>State record</t>
  </si>
  <si>
    <t>Variation</t>
  </si>
  <si>
    <t>Phy</t>
  </si>
  <si>
    <t>Fin</t>
  </si>
  <si>
    <t>Achievement as % of allocation</t>
  </si>
  <si>
    <t>Fin (in Lakh)</t>
  </si>
  <si>
    <t xml:space="preserve">Fin                            </t>
  </si>
  <si>
    <t>No. of children</t>
  </si>
  <si>
    <t>Diff in %</t>
  </si>
  <si>
    <t>PY &amp; UP PY</t>
  </si>
  <si>
    <t>No. of Meals as per PAB approval</t>
  </si>
  <si>
    <t>Diff.</t>
  </si>
  <si>
    <t>1.1) Calculation of Bench mark for utilisation.</t>
  </si>
  <si>
    <t xml:space="preserve">1.1.1) No. of School working days  </t>
  </si>
  <si>
    <t>5=(3-4)</t>
  </si>
  <si>
    <t>7= (1-4)</t>
  </si>
  <si>
    <t>Stage</t>
  </si>
  <si>
    <t>Districts</t>
  </si>
  <si>
    <t>No. of  Institutions</t>
  </si>
  <si>
    <t>Non-Coverage</t>
  </si>
  <si>
    <t xml:space="preserve">3.1)  Reconciliation of Foodgrains OB, Allocation &amp; Lifting </t>
  </si>
  <si>
    <t>3.2) ANALYSIS ON OPENING STOCK AND UNSPENT STOCK OF FOODGRAINS</t>
  </si>
  <si>
    <t>4. ANALYSIS ON COOKING COST [PRIMARY +  UPPER PRIMARY]</t>
  </si>
  <si>
    <t>4.4) Cooking cost allocation and disbursed to Districts</t>
  </si>
  <si>
    <t>4.5)  District-wise Cooking Cost availability</t>
  </si>
  <si>
    <t>4.6) Cooking Cost Utilisation</t>
  </si>
  <si>
    <t>4.7)  District-wise Utilisation of Cooking cost</t>
  </si>
  <si>
    <t>* Lifting reported by State</t>
  </si>
  <si>
    <t>Cooking assistance received*</t>
  </si>
  <si>
    <t>Utilisation of Cooking assistance*</t>
  </si>
  <si>
    <t>Adhoc Released</t>
  </si>
  <si>
    <t>(2006-07)</t>
  </si>
  <si>
    <t>(2007-08)</t>
  </si>
  <si>
    <t>(2008-09)</t>
  </si>
  <si>
    <t>Total Release</t>
  </si>
  <si>
    <t>(2009-10)</t>
  </si>
  <si>
    <t>Average</t>
  </si>
  <si>
    <r>
      <t>(i</t>
    </r>
    <r>
      <rPr>
        <i/>
        <sz val="10"/>
        <rFont val="Bookman Old Style"/>
        <family val="1"/>
      </rPr>
      <t>n MTs)</t>
    </r>
  </si>
  <si>
    <t xml:space="preserve">Stage </t>
  </si>
  <si>
    <t>Upp. Primary</t>
  </si>
  <si>
    <t>1.1.2)No. of Meals (Primary &amp; Upper Primary )</t>
  </si>
  <si>
    <t>3. ANALYSIS OF FOOD GRAINS (PRIMARY+UPPER PRIMARY)</t>
  </si>
  <si>
    <t>Amount (Rs in lakhs)</t>
  </si>
  <si>
    <t>Bills raised by FCI</t>
  </si>
  <si>
    <t>Pending Bills</t>
  </si>
  <si>
    <t>Bill paid</t>
  </si>
  <si>
    <t>PY&amp; UPY</t>
  </si>
  <si>
    <t>PY &amp; UPY</t>
  </si>
  <si>
    <t>Balance of First Installment</t>
  </si>
  <si>
    <t>Bench Mark as per State's claim</t>
  </si>
  <si>
    <t>PY</t>
  </si>
  <si>
    <t>U PY</t>
  </si>
  <si>
    <t>Average number of children availing MDM</t>
  </si>
  <si>
    <t>No. of Institutions  serving MDM</t>
  </si>
  <si>
    <t>% Meals served</t>
  </si>
  <si>
    <t>Lifted</t>
  </si>
  <si>
    <t>Bills submited by FCI</t>
  </si>
  <si>
    <t>Payment made to FCI</t>
  </si>
  <si>
    <t>% payment</t>
  </si>
  <si>
    <t xml:space="preserve">Amount released </t>
  </si>
  <si>
    <t xml:space="preserve">Total availability </t>
  </si>
  <si>
    <t xml:space="preserve">% Availibilty  </t>
  </si>
  <si>
    <t>Total Availability</t>
  </si>
  <si>
    <t>% payment to CCH against allocation</t>
  </si>
  <si>
    <t>Management, Supervision, Training , External &amp;  Internal Monitoring</t>
  </si>
  <si>
    <t xml:space="preserve">Total Availability </t>
  </si>
  <si>
    <t>7.1) Releasing details</t>
  </si>
  <si>
    <t>% utilisation of foodgrains</t>
  </si>
  <si>
    <t>% utilisation of Cooking cost</t>
  </si>
  <si>
    <t>Mis-match in % points</t>
  </si>
  <si>
    <t>(In MTs)</t>
  </si>
  <si>
    <t xml:space="preserve">Expected consumption of food grains </t>
  </si>
  <si>
    <t>Actual consumption of food grains</t>
  </si>
  <si>
    <t>(Rs. in Lakhs)</t>
  </si>
  <si>
    <t>6. ANALYSIS of HONORIUM, To COOK-CUM-HELPERS</t>
  </si>
  <si>
    <t>6.1) District-wise allocation and availability of funds for honorium to cook-cum-Helpers</t>
  </si>
  <si>
    <t>6.3)  District-wise status of unspent balance of grant for Honorarium, cooks-cum-Helpers</t>
  </si>
  <si>
    <t>7. ANALYSIS ON MANAGEMENT, MONITORING &amp; EVALUATION (MME)</t>
  </si>
  <si>
    <t>8.  ANALYSIS ON CENTRAL ASSISTANCE TOWARDS TRANSPORT ASSISTANCE</t>
  </si>
  <si>
    <t>8.1) Releasing details</t>
  </si>
  <si>
    <t>9.1.1) Releasing details</t>
  </si>
  <si>
    <t xml:space="preserve">9.2 Kitchen Devices </t>
  </si>
  <si>
    <t>9.2.1) Releasing details</t>
  </si>
  <si>
    <t>Expected Utilisation of Cooking Cost (Rs. In Lakhs)</t>
  </si>
  <si>
    <t>Actual utilisation of Cooking cost (Rs. In Lakhs)</t>
  </si>
  <si>
    <t xml:space="preserve"> % Utilisation</t>
  </si>
  <si>
    <t>3.4)  Foodgrains  Allocation &amp; Lifting</t>
  </si>
  <si>
    <t>3.6)  Foodgrains Allocation, Lifting (availibility) &amp; Utilisation</t>
  </si>
  <si>
    <t>3.7)  District-wise Utilisation of foodgrains</t>
  </si>
  <si>
    <t>Balance of 1st Installment</t>
  </si>
  <si>
    <t>(2010-11)</t>
  </si>
  <si>
    <t>(2011-12)</t>
  </si>
  <si>
    <t xml:space="preserve">S.no </t>
  </si>
  <si>
    <t xml:space="preserve">Primary </t>
  </si>
  <si>
    <t xml:space="preserve">Upper Primary </t>
  </si>
  <si>
    <t>Primary +Upper primary</t>
  </si>
  <si>
    <t>Primary+Upper Primary</t>
  </si>
  <si>
    <t>3.9) Payment of Cost of foodgrains to FCI</t>
  </si>
  <si>
    <t>Payment to FCI by State*</t>
  </si>
  <si>
    <t>(2011-12)*</t>
  </si>
  <si>
    <t>2. COVERAGE UNDER MDM</t>
  </si>
  <si>
    <t xml:space="preserve">Year </t>
  </si>
  <si>
    <t xml:space="preserve">9.1)    Kitchen cum stores  </t>
  </si>
  <si>
    <t xml:space="preserve">Details </t>
  </si>
  <si>
    <t>QQQQQQQQQQQQQQQQQ1``q</t>
  </si>
  <si>
    <t>releases</t>
  </si>
  <si>
    <t>UTTARAKHAND</t>
  </si>
  <si>
    <t>Almora</t>
  </si>
  <si>
    <t>Bageshwar</t>
  </si>
  <si>
    <t>Chamoli</t>
  </si>
  <si>
    <t>Champawat</t>
  </si>
  <si>
    <t>Dehradun</t>
  </si>
  <si>
    <t>Haridwar</t>
  </si>
  <si>
    <t>Nainital</t>
  </si>
  <si>
    <t>Pauri</t>
  </si>
  <si>
    <t>Pithoragarh</t>
  </si>
  <si>
    <t>Rudraprayag</t>
  </si>
  <si>
    <t>Tehri</t>
  </si>
  <si>
    <t>USNagar</t>
  </si>
  <si>
    <t>Uttarkashi</t>
  </si>
  <si>
    <t>% Non-Coverage</t>
  </si>
  <si>
    <t xml:space="preserve">% of UB on allocation </t>
  </si>
  <si>
    <t>1</t>
  </si>
  <si>
    <t>2</t>
  </si>
  <si>
    <t>3</t>
  </si>
  <si>
    <t>4</t>
  </si>
  <si>
    <t>5</t>
  </si>
  <si>
    <t>6</t>
  </si>
  <si>
    <t>7</t>
  </si>
  <si>
    <t>(2012-13)</t>
  </si>
  <si>
    <t xml:space="preserve">9.1.3) Achievement </t>
  </si>
  <si>
    <t>(2012-13)*</t>
  </si>
  <si>
    <t xml:space="preserve">1.   Analysis of Children, Working Days and Meals </t>
  </si>
  <si>
    <t>Up. Primary</t>
  </si>
  <si>
    <t>% Lifting</t>
  </si>
  <si>
    <t xml:space="preserve">           4.1) Releasing details</t>
  </si>
  <si>
    <r>
      <t xml:space="preserve">5.1 Mismatch between Utilisation of Foodgrains and Cooking Cost  </t>
    </r>
    <r>
      <rPr>
        <b/>
        <i/>
        <sz val="10"/>
        <rFont val="Cambria"/>
        <family val="1"/>
      </rPr>
      <t>(Source data: para 3.8 and 4.7 above)</t>
    </r>
  </si>
  <si>
    <t>(2013-14)</t>
  </si>
  <si>
    <t>Total no. of Meals claimed to have served</t>
  </si>
  <si>
    <t>Part-D: ANALYSIS SHEET</t>
  </si>
  <si>
    <t>(2014-15)</t>
  </si>
  <si>
    <t>UPY</t>
  </si>
  <si>
    <t>TOTAL</t>
  </si>
  <si>
    <t>EXPECTED  UTILISATION -- CC</t>
  </si>
  <si>
    <t>Exp.</t>
  </si>
  <si>
    <t>6.2)  District-wise Utilisation of grant for Honorarium of cooks-cum-Helpers</t>
  </si>
  <si>
    <t>* Allocation and relesesed  included NCLP</t>
  </si>
  <si>
    <t>Note : -- GOI has sanctioned amount of 16988 units but the amount of 1094 units has been given back to Govt. of India in the light of SLSMC has taken decision to not to built KS where enrollment is less than 10.</t>
  </si>
  <si>
    <t xml:space="preserve">Note : -- Net Sanctioned KS Unit is 15933 = Total sanctioned KS unit 16989 + 39 sanctioned in Clamity = 17028 Unit KS  -1094 Unit KS returned by State  - 1 Unit KS less amount received by state. </t>
  </si>
  <si>
    <t>0%</t>
  </si>
  <si>
    <t>*****</t>
  </si>
  <si>
    <t>2.6  Enrolment vs children availed MDM ( Primary) *(Source data : Table AT-4  of AWP&amp;B 2017-18)</t>
  </si>
  <si>
    <t>2.7  Enrolment vs children availed MDM ( Upper Primary) *(Source data : Table AT-4A  of AWP&amp;B 2017-18)</t>
  </si>
  <si>
    <t>No. of children as per Enrollment for  2016-17</t>
  </si>
  <si>
    <t>Allocation FG</t>
  </si>
  <si>
    <t>Op. Balance FG</t>
  </si>
  <si>
    <t>Lifted FG</t>
  </si>
  <si>
    <t>Consumed FG</t>
  </si>
  <si>
    <t>Closing Balance FG</t>
  </si>
  <si>
    <t>Expenditure</t>
  </si>
  <si>
    <t>Unspent Balance Cooking Cost</t>
  </si>
  <si>
    <t>Expenditure Cooking Cost</t>
  </si>
  <si>
    <t xml:space="preserve"> Op. Balance   Cooking Cost</t>
  </si>
  <si>
    <t>Alocation  Cooking Cost</t>
  </si>
  <si>
    <t>Cooking Cost Released CC</t>
  </si>
  <si>
    <t xml:space="preserve">No. of Meals served  Pry    </t>
  </si>
  <si>
    <t xml:space="preserve">No. of Meals served  U. Pry    </t>
  </si>
  <si>
    <t>Pry. + U.pry.</t>
  </si>
  <si>
    <t>Expected Cosumption</t>
  </si>
  <si>
    <t>Opening Balance</t>
  </si>
  <si>
    <t>Received</t>
  </si>
  <si>
    <t>Total *</t>
  </si>
  <si>
    <t>3.8)  (A) Cost of Foodgrains : Allocation, Releases (availibility) &amp; Utilisation</t>
  </si>
  <si>
    <t>3.8)  (B) Cost of Foodgrains : Allocation, Releases (availibility) &amp; Utilisation</t>
  </si>
  <si>
    <t xml:space="preserve">AVERAGE MEALS Served Pry. &amp; U. Pry. </t>
  </si>
  <si>
    <t xml:space="preserve">TOTAL  MEALS Served Pry. &amp; U. Pry. </t>
  </si>
  <si>
    <t>(2015-16)</t>
  </si>
  <si>
    <t>(2016-17)</t>
  </si>
  <si>
    <t>CC RATE-PY</t>
  </si>
  <si>
    <t>CC RATE-UPY</t>
  </si>
  <si>
    <t>Payment of Hon. to CCH</t>
  </si>
  <si>
    <t>Actual Expenditure incurred by State</t>
  </si>
  <si>
    <t>Achievement (C+IP)                                  upto 31.03.19</t>
  </si>
  <si>
    <t>OB as on 01.04.18</t>
  </si>
  <si>
    <t>Lifting as on 31.03.2019</t>
  </si>
  <si>
    <t xml:space="preserve">Opening Stock as on 01.04.2018                                             </t>
  </si>
  <si>
    <t>OB as on 01.04.2018</t>
  </si>
  <si>
    <t>Lifting upto 31.03.2019</t>
  </si>
  <si>
    <t>3.5) District-wise Foodgrains availability  as on 31.03.2019</t>
  </si>
  <si>
    <t xml:space="preserve">Opening Balance as on 01.04.2018                                           </t>
  </si>
  <si>
    <t>Total Availibility of cooking cost as on 31.03.2019</t>
  </si>
  <si>
    <t>Opening Balance as on 01.04.2018</t>
  </si>
  <si>
    <t>Unspent balance as on 31.03.2019</t>
  </si>
  <si>
    <t>(As on 31.03.2019)</t>
  </si>
  <si>
    <t>Releases for Kitchen sheds by GoI as on 31.03.2019</t>
  </si>
  <si>
    <t>Releases for Kitchen devices by GoI as on 31.03.2019</t>
  </si>
  <si>
    <t>Achievement (Procured)  upto 31.03.2019</t>
  </si>
  <si>
    <t>Avg.</t>
  </si>
  <si>
    <t>Annual Work Plan &amp; Budget  2020-21</t>
  </si>
  <si>
    <t>2.1  Institutions- (Primary (I-V))                     *(Source data : Table AT-3A of AWP&amp;B 2020-21)</t>
  </si>
  <si>
    <t>2.4  No.of children (Primary)                       *(Source data : Table AT-5  of AWP&amp;B 2020-21)</t>
  </si>
  <si>
    <t>2.5  No. of children  ( Upper Primary)              *(Source data : Table AT-5A  of AWP&amp;B 2020-21)</t>
  </si>
  <si>
    <t>2.6  Enrolment vs children availed MDM ( Primary) *(Source data : Table AT-4  of AWP&amp;B 2020-21)</t>
  </si>
  <si>
    <t>2.7  Enrolment vs children availed MDM ( Upper Primary) *(Source data : Table AT-4A  of AWP&amp;B 2020-21)</t>
  </si>
  <si>
    <t xml:space="preserve">                                                                  *(Refer col.6 of table AT- 5 , AWP&amp;B, 2020-21)</t>
  </si>
  <si>
    <t>*(Refer col. 6 of table AT- 5A , AWP&amp;B, 2020-21)</t>
  </si>
  <si>
    <t>*(Refer col. 4 and 9 of table AT- 6 and AT-6A, AWP&amp;B, 2020-21)</t>
  </si>
  <si>
    <t>(Refer col. 7 and 12 of table AT- 6 and AT-6A, AWP&amp;B, 2020-21)</t>
  </si>
  <si>
    <t>*(Refer col. 5 of table AT- 6 and AT-6A, AWP&amp;B, 2020-21)</t>
  </si>
  <si>
    <t>*(Refer col. 6 of table AT- 6 and AT-6A, AWP&amp;B, 2020-21)</t>
  </si>
  <si>
    <t>*(Refer Table AT- 6B AWP&amp;B, 2020-21)</t>
  </si>
  <si>
    <t>*(Refer col. 8 of table AT- 7 and AT-7A, AWP&amp;B, 2020-21)</t>
  </si>
  <si>
    <t>*(Refer col. 17 of table AT- 7 and AT-7A, AWP&amp;B, 2020-21)</t>
  </si>
  <si>
    <t>*(Refer col.11 of table AT- 7 and AT-7A, AWP&amp;B, 2020-21)</t>
  </si>
  <si>
    <t>*(Refer col. 14 of table AT- 7 and AT-7A, AWP&amp;B, 2020-21)</t>
  </si>
  <si>
    <t>Refer table AT-8 and AT-8A,AWP&amp;B, 2020-21</t>
  </si>
  <si>
    <t>Refer table AT_8 and AT-8A,AWP&amp;B, 2020-21</t>
  </si>
  <si>
    <t>7.2)  Reconciliation of MME OB, Allocation &amp; Releasing [PY + U PY] *(Refer AT-9, AWP&amp;B, 2020-21)</t>
  </si>
  <si>
    <t>9.1.2) Reconciliation of amount sanctioned (Refer AT-11, AWP&amp;B, 2020-21)</t>
  </si>
  <si>
    <t>9.2.2) Reconciliation of amount sanctioned for KD -- New -- (Refer AT-12, AWP&amp;B, 2020-21)</t>
  </si>
  <si>
    <t>9.2.3) Reconciliation of amount sanctioned for KD -- Replacement -- (Refer AT-12-A, AWP&amp;B, 2020-21)</t>
  </si>
  <si>
    <t>9.2.4) Achievement ( under MDM Funds) --  KD -- New  (Refer AT-12, AWP&amp;B, 2020-21)</t>
  </si>
  <si>
    <t>9.2.5) Achievement ( under MDM Funds) --  KD -- Replacement  (Refer AT-12-A, AWP&amp;B, 2020-21)</t>
  </si>
  <si>
    <t>REVIEW OF IMPLEMENTATION OF MDM SCHEME DURING 2019-20 (01.04.19 to 31.03.20)</t>
  </si>
  <si>
    <t>Average number of children availed MDM during 01.04.19 to 31.03.20 (AT-5&amp;5A)</t>
  </si>
  <si>
    <t>i) Base period 01.04.19 to 31.03.20</t>
  </si>
  <si>
    <t xml:space="preserve">ii) Base period 01.04.19 to 31.03.20 (As per PAB aaproval =  235 days for  Pry &amp; U Pry) </t>
  </si>
  <si>
    <t>No. of Meals as per PAB approval (01.04.19 to 31.03.20)</t>
  </si>
  <si>
    <t>No. of Meals served by State during the period 01.04.19 to 31.03.20</t>
  </si>
  <si>
    <t>No of meals to be serve during 01.04.19 to 31.03.20</t>
  </si>
  <si>
    <t xml:space="preserve">No. of Meals served during 01.04.19 to 31.03.20   </t>
  </si>
  <si>
    <t>MDM PAB Approval for 2019-20</t>
  </si>
  <si>
    <t>1.2  No. of  Working Days Approved for FY 2019-20</t>
  </si>
  <si>
    <t>No of working days approved for FY 2019-20</t>
  </si>
  <si>
    <t>MDM PAB Approval for    2019-20 (APR-MAR)</t>
  </si>
  <si>
    <t>Actuals as per AWP&amp;B 2019-20 (AT-5 &amp;5A)</t>
  </si>
  <si>
    <t>* 86  Madarsas  (Primary, Upper Primary and Primary with Upper Primary category) has been sanctioned after PAB 2019-20.</t>
  </si>
  <si>
    <t>No. of children as per PAB Approval for  2019-20</t>
  </si>
  <si>
    <t>No. of children as per Enrollment for  2019-20</t>
  </si>
  <si>
    <t>2.8 No. of meals to be served &amp;  actual  no. of meals served during 2019-20 [PRIMARY]</t>
  </si>
  <si>
    <t>No of meal served during 2019-20</t>
  </si>
  <si>
    <t>2.9) No. of meals to be served &amp;  actual  no. of meals served during 2019-20 [UPPER PRIMARY]</t>
  </si>
  <si>
    <t>Allocation for 2019-20</t>
  </si>
  <si>
    <t xml:space="preserve">Allocation for 2019-20                 </t>
  </si>
  <si>
    <t>% of OS on allocation 2019-20</t>
  </si>
  <si>
    <t xml:space="preserve">Allocation for 2019-20                                       </t>
  </si>
  <si>
    <t>Cost of Food grain received during 2019-20</t>
  </si>
  <si>
    <t>Releases for Cooking cost by GoI (2019-20)</t>
  </si>
  <si>
    <t>4.2 ) Verification of Cooking Cost Allocation for the year 2019-20</t>
  </si>
  <si>
    <t xml:space="preserve">Allocation for 2019-20                   </t>
  </si>
  <si>
    <t>% of OB on allocation 2019-20</t>
  </si>
  <si>
    <t xml:space="preserve">Allocation for 2019-20                            </t>
  </si>
  <si>
    <t>5. Reconciliation of Utilisation and Performance during 2019-20 [PRIMARY+ UPPER PRIMARY]</t>
  </si>
  <si>
    <t>5.2 Reconciliation of Food grains utilisation during 2019-20 (Source data: para 2.5 and 3.7 above)</t>
  </si>
  <si>
    <t>5.3) Reconciliation of Cooking Cost utilisation during 2019-20 (Source data: para 2.5 and 3.7 above)</t>
  </si>
  <si>
    <t xml:space="preserve">Allocation for 2019-20                      </t>
  </si>
  <si>
    <t>% of UB as on Allocation 2019-20</t>
  </si>
  <si>
    <t>Releases for MME by GoI (2019-20)</t>
  </si>
  <si>
    <t>Released during 2019-20</t>
  </si>
  <si>
    <t>7.3) Utilisation of MME during 2019-20</t>
  </si>
  <si>
    <t>Releases for TA by GoI (2019-20)</t>
  </si>
  <si>
    <t>8.2)  Reconciliation of TA OB, Allocation &amp; Releasing [PY + U PY] (Refer AT-9, AWP&amp;B, 2019-20)</t>
  </si>
  <si>
    <t>8.3) Utilisation of TA during 2019-20</t>
  </si>
  <si>
    <t>Allocated for 2019-20</t>
  </si>
  <si>
    <t>9.  INFRASTRUCTURE DEVELOPMENT DURING 2019-20</t>
  </si>
  <si>
    <t>(2019-20)</t>
  </si>
  <si>
    <t>2006-07    to     2019-20</t>
  </si>
  <si>
    <t>Sactioned by GoI during 2006-07 to 2019-20</t>
  </si>
  <si>
    <t>Sactioned during 2006-07 to 2019-20</t>
  </si>
  <si>
    <t>2.2  Institutions- (Upper Primary VI to VIII)          *(Source data : Table AT-3B of AWP&amp;B 2020-21)</t>
  </si>
  <si>
    <t>Opening Stock as on 01.04.2019</t>
  </si>
  <si>
    <t>Allocation for 20y19-20</t>
  </si>
  <si>
    <t>District-wise opening balance as on 01.04.2019</t>
  </si>
  <si>
    <t xml:space="preserve">Unspent Balance as on 31.03.2020                                 </t>
  </si>
  <si>
    <t>Unspent Balance FG</t>
  </si>
  <si>
    <t>3.3) District-wise unspent balance as on 31.03.2020</t>
  </si>
  <si>
    <t>OB as on 01.04.2019</t>
  </si>
  <si>
    <t>Opening Stock as on01.04.2019</t>
  </si>
  <si>
    <t>Cost of meal - Rs.4.03/day/child/meal  ( Primary stage central level )</t>
  </si>
  <si>
    <t>Cost of meal - Rs.0.45/day/child/meal  ( Primary stage State level )</t>
  </si>
  <si>
    <t>Cost of meal - Rs.6.04/day/child/meal  ( Upper-Primary stage Central Level)</t>
  </si>
  <si>
    <t>Cost of meal - Rs.0.67/day/child/meal  (Upper- Primary stage State Level )</t>
  </si>
  <si>
    <t>4.3.1) District-wise opening balance as on 01.04.2019</t>
  </si>
  <si>
    <t xml:space="preserve">Unspent Balance as on 31.03.2020                                              </t>
  </si>
  <si>
    <t>4.3.2) District-wise unspent  balance as on 31.03.2020</t>
  </si>
  <si>
    <t xml:space="preserve">Opening Balance as on 01.04.2019                                             </t>
  </si>
  <si>
    <t>01-04-2019</t>
  </si>
  <si>
    <t>(As on 31.12.19)</t>
  </si>
  <si>
    <t>Total  Releases</t>
  </si>
  <si>
    <t>KS - Repar                  Units</t>
  </si>
  <si>
    <t>KS - New                  Units</t>
  </si>
  <si>
    <t>(2017-18)</t>
  </si>
  <si>
    <t>(2018-19)</t>
  </si>
  <si>
    <t>KD - New -                        Units</t>
  </si>
  <si>
    <t>KD - Replacement - Units</t>
  </si>
  <si>
    <t>NEW</t>
  </si>
  <si>
    <t>REPLACEMENT</t>
  </si>
  <si>
    <t>2019-20</t>
  </si>
  <si>
    <t>4.3) COOKING COST -- ANALYSIS ON OPENING BALANCE AND CLOSING BALANCE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</si>
</sst>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0_);\(&quot;Rs.&quot;#,##0\)"/>
    <numFmt numFmtId="179" formatCode="&quot;Rs.&quot;#,##0_);[Red]\(&quot;Rs.&quot;#,##0\)"/>
    <numFmt numFmtId="180" formatCode="&quot;Rs.&quot;#,##0.00_);\(&quot;Rs.&quot;#,##0.00\)"/>
    <numFmt numFmtId="181" formatCode="&quot;Rs.&quot;#,##0.00_);[Red]\(&quot;Rs.&quot;#,##0.00\)"/>
    <numFmt numFmtId="182" formatCode="_(&quot;Rs.&quot;* #,##0_);_(&quot;Rs.&quot;* \(#,##0\);_(&quot;Rs.&quot;* &quot;-&quot;_);_(@_)"/>
    <numFmt numFmtId="183" formatCode="_(&quot;Rs.&quot;* #,##0.00_);_(&quot;Rs.&quot;* \(#,##0.00\);_(&quot;Rs.&quot;* &quot;-&quot;??_);_(@_)"/>
    <numFmt numFmtId="184" formatCode="&quot;Rs.&quot;\ #,##0_);\(&quot;Rs.&quot;\ #,##0\)"/>
    <numFmt numFmtId="185" formatCode="&quot;Rs.&quot;\ #,##0_);[Red]\(&quot;Rs.&quot;\ #,##0\)"/>
    <numFmt numFmtId="186" formatCode="&quot;Rs.&quot;\ #,##0.00_);\(&quot;Rs.&quot;\ #,##0.00\)"/>
    <numFmt numFmtId="187" formatCode="&quot;Rs.&quot;\ #,##0.00_);[Red]\(&quot;Rs.&quot;\ #,##0.00\)"/>
    <numFmt numFmtId="188" formatCode="_(&quot;Rs.&quot;\ * #,##0_);_(&quot;Rs.&quot;\ * \(#,##0\);_(&quot;Rs.&quot;\ * &quot;-&quot;_);_(@_)"/>
    <numFmt numFmtId="189" formatCode="_(&quot;Rs.&quot;\ * #,##0.00_);_(&quot;Rs.&quot;\ * \(#,##0.00\);_(&quot;Rs.&quot;\ * &quot;-&quot;??_);_(@_)"/>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
    <numFmt numFmtId="198" formatCode="0.00000000"/>
    <numFmt numFmtId="199" formatCode="0.0000000"/>
    <numFmt numFmtId="200" formatCode="0.000000"/>
    <numFmt numFmtId="201" formatCode="0.0%"/>
    <numFmt numFmtId="202" formatCode="0.000000000000"/>
    <numFmt numFmtId="203" formatCode="0.00000000000000%"/>
    <numFmt numFmtId="204" formatCode="0.000%"/>
    <numFmt numFmtId="205" formatCode="0.00;[Red]0.00"/>
    <numFmt numFmtId="206" formatCode="0.0000%"/>
  </numFmts>
  <fonts count="107">
    <font>
      <sz val="10"/>
      <name val="Arial"/>
      <family val="0"/>
    </font>
    <font>
      <u val="single"/>
      <sz val="10"/>
      <color indexed="12"/>
      <name val="Arial"/>
      <family val="2"/>
    </font>
    <font>
      <u val="single"/>
      <sz val="10"/>
      <color indexed="36"/>
      <name val="Arial"/>
      <family val="2"/>
    </font>
    <font>
      <sz val="11"/>
      <color indexed="8"/>
      <name val="Calibri"/>
      <family val="2"/>
    </font>
    <font>
      <b/>
      <sz val="12"/>
      <name val="Bookman Old Style"/>
      <family val="1"/>
    </font>
    <font>
      <b/>
      <sz val="10"/>
      <name val="Bookman Old Style"/>
      <family val="1"/>
    </font>
    <font>
      <sz val="10"/>
      <name val="Bookman Old Style"/>
      <family val="1"/>
    </font>
    <font>
      <b/>
      <u val="single"/>
      <sz val="10"/>
      <name val="Bookman Old Style"/>
      <family val="1"/>
    </font>
    <font>
      <b/>
      <sz val="11"/>
      <name val="Bookman Old Style"/>
      <family val="1"/>
    </font>
    <font>
      <b/>
      <u val="single"/>
      <sz val="12"/>
      <name val="Bookman Old Style"/>
      <family val="1"/>
    </font>
    <font>
      <sz val="12"/>
      <name val="Bookman Old Style"/>
      <family val="1"/>
    </font>
    <font>
      <sz val="9"/>
      <name val="Bookman Old Style"/>
      <family val="1"/>
    </font>
    <font>
      <i/>
      <sz val="10"/>
      <name val="Bookman Old Style"/>
      <family val="1"/>
    </font>
    <font>
      <b/>
      <i/>
      <sz val="10"/>
      <name val="Bookman Old Style"/>
      <family val="1"/>
    </font>
    <font>
      <sz val="11"/>
      <name val="Bookman Old Style"/>
      <family val="1"/>
    </font>
    <font>
      <sz val="8"/>
      <name val="Arial"/>
      <family val="2"/>
    </font>
    <font>
      <sz val="11"/>
      <name val="Arial"/>
      <family val="2"/>
    </font>
    <font>
      <b/>
      <sz val="10"/>
      <name val="Arial"/>
      <family val="2"/>
    </font>
    <font>
      <b/>
      <sz val="10"/>
      <name val="Book Antiqua"/>
      <family val="1"/>
    </font>
    <font>
      <b/>
      <u val="single"/>
      <sz val="11"/>
      <name val="Bookman Old Style"/>
      <family val="1"/>
    </font>
    <font>
      <b/>
      <sz val="9"/>
      <name val="Bookman Old Style"/>
      <family val="1"/>
    </font>
    <font>
      <b/>
      <sz val="12"/>
      <name val="Arial"/>
      <family val="2"/>
    </font>
    <font>
      <sz val="12"/>
      <name val="Arial"/>
      <family val="2"/>
    </font>
    <font>
      <sz val="10"/>
      <name val="Cambria"/>
      <family val="1"/>
    </font>
    <font>
      <b/>
      <sz val="10"/>
      <name val="Cambria"/>
      <family val="1"/>
    </font>
    <font>
      <b/>
      <sz val="11"/>
      <name val="Cambria"/>
      <family val="1"/>
    </font>
    <font>
      <sz val="11"/>
      <name val="Cambria"/>
      <family val="1"/>
    </font>
    <font>
      <b/>
      <sz val="11"/>
      <name val="Calibri"/>
      <family val="2"/>
    </font>
    <font>
      <b/>
      <sz val="16"/>
      <name val="Bookman Old Style"/>
      <family val="1"/>
    </font>
    <font>
      <b/>
      <sz val="20"/>
      <name val="Bookman Old Style"/>
      <family val="1"/>
    </font>
    <font>
      <u val="single"/>
      <sz val="11"/>
      <name val="Bookman Old Style"/>
      <family val="1"/>
    </font>
    <font>
      <u val="single"/>
      <sz val="12"/>
      <name val="Bookman Old Style"/>
      <family val="1"/>
    </font>
    <font>
      <sz val="10"/>
      <name val="Book Antiqua"/>
      <family val="1"/>
    </font>
    <font>
      <sz val="11"/>
      <name val="Calibri"/>
      <family val="2"/>
    </font>
    <font>
      <i/>
      <sz val="11"/>
      <name val="Bookman Old Style"/>
      <family val="1"/>
    </font>
    <font>
      <b/>
      <sz val="12"/>
      <name val="Calibri"/>
      <family val="2"/>
    </font>
    <font>
      <b/>
      <i/>
      <sz val="10"/>
      <name val="Cambria"/>
      <family val="1"/>
    </font>
    <font>
      <b/>
      <sz val="11"/>
      <name val="Arial"/>
      <family val="2"/>
    </font>
    <font>
      <sz val="12"/>
      <name val="Calibri"/>
      <family val="2"/>
    </font>
    <font>
      <b/>
      <sz val="1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Bookman Old Style"/>
      <family val="1"/>
    </font>
    <font>
      <sz val="10"/>
      <color indexed="10"/>
      <name val="Bookman Old Style"/>
      <family val="1"/>
    </font>
    <font>
      <sz val="10"/>
      <color indexed="10"/>
      <name val="Cambria"/>
      <family val="1"/>
    </font>
    <font>
      <sz val="11"/>
      <color indexed="10"/>
      <name val="Bookman Old Style"/>
      <family val="1"/>
    </font>
    <font>
      <b/>
      <sz val="11"/>
      <color indexed="10"/>
      <name val="Bookman Old Style"/>
      <family val="1"/>
    </font>
    <font>
      <b/>
      <sz val="16"/>
      <color indexed="10"/>
      <name val="Bookman Old Style"/>
      <family val="1"/>
    </font>
    <font>
      <b/>
      <u val="single"/>
      <sz val="11"/>
      <color indexed="10"/>
      <name val="Bookman Old Style"/>
      <family val="1"/>
    </font>
    <font>
      <sz val="12"/>
      <color indexed="10"/>
      <name val="Bookman Old Style"/>
      <family val="1"/>
    </font>
    <font>
      <b/>
      <u val="single"/>
      <sz val="12"/>
      <color indexed="10"/>
      <name val="Bookman Old Style"/>
      <family val="1"/>
    </font>
    <font>
      <b/>
      <u val="single"/>
      <sz val="10"/>
      <color indexed="10"/>
      <name val="Bookman Old Style"/>
      <family val="1"/>
    </font>
    <font>
      <sz val="10"/>
      <color indexed="10"/>
      <name val="Arial"/>
      <family val="2"/>
    </font>
    <font>
      <b/>
      <sz val="12"/>
      <color indexed="10"/>
      <name val="Bookman Old Style"/>
      <family val="1"/>
    </font>
    <font>
      <i/>
      <sz val="10"/>
      <color indexed="10"/>
      <name val="Bookman Old Style"/>
      <family val="1"/>
    </font>
    <font>
      <b/>
      <sz val="11"/>
      <color indexed="10"/>
      <name val="Calibri"/>
      <family val="2"/>
    </font>
    <font>
      <sz val="10"/>
      <color indexed="8"/>
      <name val="Arial"/>
      <family val="2"/>
    </font>
    <font>
      <sz val="10"/>
      <color indexed="8"/>
      <name val="Calibri"/>
      <family val="2"/>
    </font>
    <font>
      <b/>
      <sz val="18"/>
      <color indexed="8"/>
      <name val="Calibri"/>
      <family val="2"/>
    </font>
    <font>
      <sz val="8.45"/>
      <color indexed="8"/>
      <name val="Calibri"/>
      <family val="2"/>
    </font>
    <font>
      <b/>
      <sz val="11"/>
      <color indexed="8"/>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Bookman Old Style"/>
      <family val="1"/>
    </font>
    <font>
      <sz val="10"/>
      <color rgb="FFFF0000"/>
      <name val="Bookman Old Style"/>
      <family val="1"/>
    </font>
    <font>
      <sz val="10"/>
      <color rgb="FFFF0000"/>
      <name val="Cambria"/>
      <family val="1"/>
    </font>
    <font>
      <sz val="11"/>
      <color rgb="FFFF0000"/>
      <name val="Bookman Old Style"/>
      <family val="1"/>
    </font>
    <font>
      <b/>
      <sz val="11"/>
      <color rgb="FFFF0000"/>
      <name val="Bookman Old Style"/>
      <family val="1"/>
    </font>
    <font>
      <b/>
      <sz val="16"/>
      <color rgb="FFFF0000"/>
      <name val="Bookman Old Style"/>
      <family val="1"/>
    </font>
    <font>
      <b/>
      <u val="single"/>
      <sz val="11"/>
      <color rgb="FFFF0000"/>
      <name val="Bookman Old Style"/>
      <family val="1"/>
    </font>
    <font>
      <sz val="12"/>
      <color rgb="FFFF0000"/>
      <name val="Bookman Old Style"/>
      <family val="1"/>
    </font>
    <font>
      <b/>
      <u val="single"/>
      <sz val="12"/>
      <color rgb="FFFF0000"/>
      <name val="Bookman Old Style"/>
      <family val="1"/>
    </font>
    <font>
      <b/>
      <u val="single"/>
      <sz val="10"/>
      <color rgb="FFFF0000"/>
      <name val="Bookman Old Style"/>
      <family val="1"/>
    </font>
    <font>
      <sz val="10"/>
      <color rgb="FFFF0000"/>
      <name val="Arial"/>
      <family val="2"/>
    </font>
    <font>
      <b/>
      <sz val="12"/>
      <color rgb="FFFF0000"/>
      <name val="Bookman Old Style"/>
      <family val="1"/>
    </font>
    <font>
      <i/>
      <sz val="10"/>
      <color rgb="FFFF0000"/>
      <name val="Bookman Old Style"/>
      <family val="1"/>
    </font>
    <font>
      <b/>
      <sz val="11"/>
      <color rgb="FFFF0000"/>
      <name val="Calibri"/>
      <family val="2"/>
    </font>
    <font>
      <b/>
      <sz val="11"/>
      <color theme="1"/>
      <name val="Bookman Old Style"/>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medium"/>
      <top style="thin"/>
      <bottom style="medium"/>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double"/>
      <top style="thin"/>
      <bottom style="medium"/>
    </border>
    <border>
      <left style="medium"/>
      <right style="thin"/>
      <top>
        <color indexed="63"/>
      </top>
      <bottom style="thin"/>
    </border>
    <border>
      <left style="thin"/>
      <right style="double"/>
      <top>
        <color indexed="63"/>
      </top>
      <bottom style="thin"/>
    </border>
    <border>
      <left style="thin"/>
      <right style="medium"/>
      <top>
        <color indexed="63"/>
      </top>
      <bottom style="thin"/>
    </border>
    <border>
      <left style="thin"/>
      <right style="medium"/>
      <top style="medium"/>
      <bottom style="medium"/>
    </border>
    <border>
      <left style="thin"/>
      <right>
        <color indexed="63"/>
      </right>
      <top style="medium"/>
      <bottom style="thin"/>
    </border>
    <border>
      <left style="thin"/>
      <right>
        <color indexed="63"/>
      </right>
      <top style="medium"/>
      <bottom style="medium"/>
    </border>
    <border>
      <left style="thin"/>
      <right>
        <color indexed="63"/>
      </right>
      <top style="thin"/>
      <bottom style="mediu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28"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1" applyNumberFormat="0" applyAlignment="0" applyProtection="0"/>
    <xf numFmtId="0" fontId="86" fillId="0" borderId="6" applyNumberFormat="0" applyFill="0" applyAlignment="0" applyProtection="0"/>
    <xf numFmtId="0" fontId="87" fillId="30" borderId="0" applyNumberFormat="0" applyBorder="0" applyAlignment="0" applyProtection="0"/>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1" borderId="7" applyNumberFormat="0" applyFont="0" applyAlignment="0" applyProtection="0"/>
    <xf numFmtId="0" fontId="88"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808">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xf>
    <xf numFmtId="0" fontId="6" fillId="0" borderId="0" xfId="0" applyFont="1" applyBorder="1" applyAlignment="1">
      <alignment wrapText="1"/>
    </xf>
    <xf numFmtId="9" fontId="6" fillId="0" borderId="0" xfId="73" applyFont="1" applyAlignment="1">
      <alignment/>
    </xf>
    <xf numFmtId="0" fontId="10" fillId="0" borderId="0" xfId="0" applyFont="1" applyBorder="1" applyAlignment="1">
      <alignment/>
    </xf>
    <xf numFmtId="9" fontId="10" fillId="0" borderId="0" xfId="73" applyFont="1" applyBorder="1" applyAlignment="1">
      <alignment/>
    </xf>
    <xf numFmtId="9" fontId="4" fillId="0" borderId="0" xfId="73" applyFont="1" applyBorder="1" applyAlignment="1">
      <alignment/>
    </xf>
    <xf numFmtId="0" fontId="6" fillId="0" borderId="0" xfId="0" applyFont="1" applyBorder="1" applyAlignment="1">
      <alignment/>
    </xf>
    <xf numFmtId="0" fontId="6" fillId="0" borderId="0" xfId="0" applyFont="1" applyBorder="1" applyAlignment="1">
      <alignment horizontal="center"/>
    </xf>
    <xf numFmtId="9" fontId="5" fillId="0" borderId="0" xfId="73" applyFont="1" applyFill="1" applyBorder="1" applyAlignment="1">
      <alignment/>
    </xf>
    <xf numFmtId="0" fontId="6" fillId="0" borderId="10" xfId="0" applyFont="1" applyBorder="1" applyAlignment="1">
      <alignment horizontal="center"/>
    </xf>
    <xf numFmtId="0" fontId="6" fillId="0" borderId="10" xfId="0" applyFont="1" applyBorder="1" applyAlignment="1">
      <alignment/>
    </xf>
    <xf numFmtId="0" fontId="5" fillId="0" borderId="0" xfId="0" applyFont="1" applyBorder="1" applyAlignment="1">
      <alignment horizontal="center"/>
    </xf>
    <xf numFmtId="9" fontId="5" fillId="0" borderId="0" xfId="73" applyFont="1" applyBorder="1" applyAlignment="1">
      <alignment/>
    </xf>
    <xf numFmtId="0" fontId="6" fillId="0" borderId="0" xfId="0" applyFont="1" applyFill="1" applyAlignment="1">
      <alignment/>
    </xf>
    <xf numFmtId="1" fontId="5" fillId="0" borderId="0" xfId="0" applyNumberFormat="1" applyFont="1" applyBorder="1" applyAlignment="1">
      <alignment horizontal="center"/>
    </xf>
    <xf numFmtId="2" fontId="6" fillId="0" borderId="10" xfId="0" applyNumberFormat="1" applyFont="1" applyBorder="1" applyAlignment="1">
      <alignment/>
    </xf>
    <xf numFmtId="2" fontId="6" fillId="0" borderId="0" xfId="0" applyNumberFormat="1" applyFont="1" applyBorder="1" applyAlignment="1">
      <alignment horizontal="center" vertical="top" wrapText="1"/>
    </xf>
    <xf numFmtId="9" fontId="6" fillId="0" borderId="0" xfId="73" applyFont="1" applyBorder="1" applyAlignment="1">
      <alignment horizontal="center" vertical="top" wrapText="1"/>
    </xf>
    <xf numFmtId="2" fontId="6" fillId="0" borderId="0" xfId="0" applyNumberFormat="1" applyFont="1" applyFill="1" applyAlignment="1">
      <alignment/>
    </xf>
    <xf numFmtId="0" fontId="5" fillId="0" borderId="10" xfId="0" applyFont="1" applyFill="1" applyBorder="1" applyAlignment="1">
      <alignment horizontal="center"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vertical="center"/>
    </xf>
    <xf numFmtId="0" fontId="6" fillId="0" borderId="0" xfId="0" applyFont="1" applyAlignment="1">
      <alignment horizontal="right"/>
    </xf>
    <xf numFmtId="0" fontId="11" fillId="0" borderId="0" xfId="0" applyFont="1" applyAlignment="1">
      <alignment/>
    </xf>
    <xf numFmtId="2" fontId="11" fillId="0" borderId="0" xfId="0" applyNumberFormat="1" applyFont="1" applyBorder="1" applyAlignment="1">
      <alignment/>
    </xf>
    <xf numFmtId="2" fontId="5" fillId="0" borderId="10" xfId="0" applyNumberFormat="1" applyFont="1" applyBorder="1" applyAlignment="1">
      <alignment horizontal="center" vertical="top" wrapText="1"/>
    </xf>
    <xf numFmtId="0" fontId="5" fillId="0" borderId="10" xfId="0" applyFont="1" applyBorder="1" applyAlignment="1">
      <alignment horizontal="center"/>
    </xf>
    <xf numFmtId="9" fontId="5" fillId="0" borderId="10" xfId="73"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right"/>
    </xf>
    <xf numFmtId="2" fontId="6"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0" fontId="14" fillId="0" borderId="0" xfId="0" applyFont="1" applyAlignment="1">
      <alignment/>
    </xf>
    <xf numFmtId="2" fontId="6" fillId="0" borderId="0" xfId="0" applyNumberFormat="1" applyFont="1" applyFill="1" applyBorder="1" applyAlignment="1">
      <alignment horizontal="right"/>
    </xf>
    <xf numFmtId="2" fontId="6" fillId="0" borderId="0" xfId="0" applyNumberFormat="1" applyFont="1" applyBorder="1" applyAlignment="1">
      <alignment/>
    </xf>
    <xf numFmtId="0" fontId="6" fillId="0" borderId="0" xfId="0"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9" fontId="6" fillId="0" borderId="0" xfId="73" applyFont="1" applyFill="1" applyBorder="1" applyAlignment="1">
      <alignment/>
    </xf>
    <xf numFmtId="0" fontId="8" fillId="0" borderId="0" xfId="0" applyFont="1" applyBorder="1" applyAlignment="1">
      <alignment horizontal="left" wrapText="1"/>
    </xf>
    <xf numFmtId="1" fontId="5" fillId="0" borderId="0" xfId="0" applyNumberFormat="1" applyFont="1" applyBorder="1" applyAlignment="1">
      <alignment/>
    </xf>
    <xf numFmtId="2" fontId="14" fillId="0" borderId="0" xfId="0" applyNumberFormat="1" applyFont="1" applyBorder="1" applyAlignment="1">
      <alignment horizontal="center" vertical="top" wrapText="1"/>
    </xf>
    <xf numFmtId="9" fontId="14" fillId="0" borderId="0" xfId="73" applyFont="1" applyBorder="1" applyAlignment="1">
      <alignment horizontal="center" vertical="top" wrapText="1"/>
    </xf>
    <xf numFmtId="0" fontId="6" fillId="0" borderId="0" xfId="0" applyFont="1" applyFill="1" applyBorder="1" applyAlignment="1">
      <alignment vertical="center"/>
    </xf>
    <xf numFmtId="9" fontId="5" fillId="32" borderId="0" xfId="73" applyFont="1" applyFill="1" applyBorder="1" applyAlignment="1">
      <alignment/>
    </xf>
    <xf numFmtId="0" fontId="8" fillId="0" borderId="0" xfId="0" applyFont="1" applyBorder="1" applyAlignment="1">
      <alignment horizontal="left"/>
    </xf>
    <xf numFmtId="9" fontId="8" fillId="32" borderId="0" xfId="73" applyFont="1" applyFill="1" applyBorder="1" applyAlignment="1">
      <alignment/>
    </xf>
    <xf numFmtId="2" fontId="5" fillId="0" borderId="0" xfId="0" applyNumberFormat="1" applyFont="1" applyAlignment="1">
      <alignment/>
    </xf>
    <xf numFmtId="2" fontId="6" fillId="0" borderId="0" xfId="73" applyNumberFormat="1" applyFont="1" applyAlignment="1">
      <alignment/>
    </xf>
    <xf numFmtId="2" fontId="14" fillId="0" borderId="0" xfId="73" applyNumberFormat="1" applyFont="1" applyAlignment="1">
      <alignment/>
    </xf>
    <xf numFmtId="2" fontId="14" fillId="32" borderId="0" xfId="73" applyNumberFormat="1" applyFont="1" applyFill="1" applyAlignment="1">
      <alignment/>
    </xf>
    <xf numFmtId="2" fontId="14" fillId="0" borderId="0" xfId="0" applyNumberFormat="1" applyFont="1" applyAlignment="1">
      <alignment/>
    </xf>
    <xf numFmtId="0" fontId="8" fillId="0" borderId="0" xfId="0" applyFont="1" applyBorder="1" applyAlignment="1">
      <alignment horizontal="center" wrapText="1"/>
    </xf>
    <xf numFmtId="0" fontId="10" fillId="0" borderId="0" xfId="0" applyFont="1" applyBorder="1" applyAlignment="1">
      <alignment horizontal="center"/>
    </xf>
    <xf numFmtId="0" fontId="23" fillId="0" borderId="0" xfId="0" applyFont="1" applyAlignment="1">
      <alignment/>
    </xf>
    <xf numFmtId="9" fontId="5" fillId="32" borderId="10" xfId="73" applyFont="1" applyFill="1" applyBorder="1" applyAlignment="1">
      <alignment horizontal="center"/>
    </xf>
    <xf numFmtId="9" fontId="5" fillId="32" borderId="10" xfId="73" applyFont="1" applyFill="1" applyBorder="1" applyAlignment="1">
      <alignment/>
    </xf>
    <xf numFmtId="0" fontId="6" fillId="0" borderId="0" xfId="0" applyFont="1" applyBorder="1" applyAlignment="1">
      <alignment vertical="center"/>
    </xf>
    <xf numFmtId="2" fontId="5" fillId="0" borderId="0" xfId="0" applyNumberFormat="1" applyFont="1" applyBorder="1" applyAlignment="1">
      <alignment/>
    </xf>
    <xf numFmtId="2" fontId="5" fillId="0" borderId="0" xfId="0" applyNumberFormat="1" applyFont="1" applyBorder="1" applyAlignment="1">
      <alignment wrapText="1"/>
    </xf>
    <xf numFmtId="0" fontId="23" fillId="0" borderId="0" xfId="0" applyFont="1" applyFill="1" applyAlignment="1">
      <alignment/>
    </xf>
    <xf numFmtId="0" fontId="14" fillId="0" borderId="0" xfId="0" applyFont="1" applyBorder="1" applyAlignment="1">
      <alignment vertical="center"/>
    </xf>
    <xf numFmtId="0" fontId="26" fillId="0" borderId="0" xfId="0" applyFont="1" applyFill="1" applyAlignment="1">
      <alignment/>
    </xf>
    <xf numFmtId="0" fontId="18" fillId="0" borderId="0" xfId="0" applyFont="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vertical="center" wrapText="1"/>
    </xf>
    <xf numFmtId="0" fontId="6" fillId="0" borderId="0" xfId="0" applyFont="1" applyFill="1" applyBorder="1" applyAlignment="1" quotePrefix="1">
      <alignment horizontal="center"/>
    </xf>
    <xf numFmtId="0" fontId="5" fillId="0" borderId="0" xfId="0" applyFont="1" applyBorder="1" applyAlignment="1">
      <alignment horizontal="left"/>
    </xf>
    <xf numFmtId="2" fontId="27" fillId="32" borderId="0" xfId="70" applyNumberFormat="1" applyFont="1" applyFill="1" applyBorder="1">
      <alignment/>
      <protection/>
    </xf>
    <xf numFmtId="9" fontId="5" fillId="0" borderId="0" xfId="0" applyNumberFormat="1" applyFont="1" applyBorder="1" applyAlignment="1">
      <alignment/>
    </xf>
    <xf numFmtId="0" fontId="6" fillId="0" borderId="0" xfId="0" applyFont="1" applyFill="1" applyBorder="1" applyAlignment="1">
      <alignment horizontal="center"/>
    </xf>
    <xf numFmtId="0" fontId="5" fillId="0" borderId="0" xfId="0" applyFont="1" applyFill="1" applyBorder="1" applyAlignment="1">
      <alignment/>
    </xf>
    <xf numFmtId="0" fontId="5" fillId="33" borderId="1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wrapText="1"/>
    </xf>
    <xf numFmtId="2" fontId="5" fillId="0" borderId="0" xfId="0" applyNumberFormat="1" applyFont="1" applyBorder="1" applyAlignment="1">
      <alignment horizontal="left" vertical="top" wrapText="1"/>
    </xf>
    <xf numFmtId="0" fontId="5" fillId="33" borderId="10" xfId="0" applyFont="1" applyFill="1" applyBorder="1" applyAlignment="1">
      <alignment horizontal="center" vertical="top" wrapText="1"/>
    </xf>
    <xf numFmtId="0" fontId="8" fillId="0" borderId="15" xfId="0" applyFont="1" applyFill="1" applyBorder="1" applyAlignment="1">
      <alignment horizontal="left" vertical="top" wrapText="1"/>
    </xf>
    <xf numFmtId="0" fontId="5" fillId="0" borderId="0" xfId="0" applyFont="1" applyAlignment="1">
      <alignment horizontal="center"/>
    </xf>
    <xf numFmtId="0" fontId="10" fillId="0" borderId="0" xfId="0" applyFont="1" applyBorder="1" applyAlignment="1">
      <alignment horizontal="center" wrapText="1"/>
    </xf>
    <xf numFmtId="0" fontId="14" fillId="0" borderId="10" xfId="0" applyFont="1" applyBorder="1" applyAlignment="1">
      <alignment horizontal="center" wrapText="1"/>
    </xf>
    <xf numFmtId="0" fontId="5" fillId="0" borderId="0" xfId="0" applyFont="1" applyFill="1" applyBorder="1" applyAlignment="1">
      <alignment vertical="top" wrapText="1"/>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4" fillId="0" borderId="0" xfId="0" applyFont="1" applyFill="1" applyAlignment="1">
      <alignment horizontal="center"/>
    </xf>
    <xf numFmtId="0" fontId="6" fillId="0" borderId="0" xfId="0" applyFont="1" applyFill="1" applyAlignment="1">
      <alignment horizontal="center"/>
    </xf>
    <xf numFmtId="2" fontId="6" fillId="0" borderId="10" xfId="0" applyNumberFormat="1" applyFont="1" applyBorder="1" applyAlignment="1">
      <alignment horizontal="center"/>
    </xf>
    <xf numFmtId="2" fontId="11" fillId="0" borderId="0" xfId="0" applyNumberFormat="1" applyFont="1" applyBorder="1" applyAlignment="1">
      <alignment horizontal="center"/>
    </xf>
    <xf numFmtId="2" fontId="5" fillId="32" borderId="10" xfId="0" applyNumberFormat="1" applyFont="1" applyFill="1" applyBorder="1" applyAlignment="1">
      <alignment horizontal="center"/>
    </xf>
    <xf numFmtId="2" fontId="6" fillId="0" borderId="0" xfId="0" applyNumberFormat="1" applyFont="1" applyBorder="1" applyAlignment="1">
      <alignment horizontal="center"/>
    </xf>
    <xf numFmtId="0" fontId="14" fillId="0" borderId="0" xfId="0" applyFont="1" applyBorder="1" applyAlignment="1">
      <alignment horizontal="center" vertical="center"/>
    </xf>
    <xf numFmtId="0" fontId="26" fillId="0" borderId="0" xfId="0" applyFont="1" applyFill="1" applyAlignment="1">
      <alignment horizontal="center"/>
    </xf>
    <xf numFmtId="0" fontId="5" fillId="0" borderId="0" xfId="0" applyFont="1" applyFill="1" applyAlignment="1">
      <alignment horizontal="center"/>
    </xf>
    <xf numFmtId="9" fontId="5" fillId="0" borderId="10" xfId="73" applyFont="1" applyBorder="1" applyAlignment="1">
      <alignment horizontal="center"/>
    </xf>
    <xf numFmtId="0" fontId="31" fillId="0" borderId="0" xfId="0" applyFont="1" applyAlignment="1">
      <alignment horizontal="center"/>
    </xf>
    <xf numFmtId="0" fontId="32" fillId="0" borderId="0" xfId="0" applyFont="1" applyBorder="1" applyAlignment="1">
      <alignment horizontal="center" vertical="center"/>
    </xf>
    <xf numFmtId="1" fontId="6" fillId="0" borderId="0" xfId="0" applyNumberFormat="1" applyFont="1" applyBorder="1" applyAlignment="1">
      <alignment horizontal="center"/>
    </xf>
    <xf numFmtId="0" fontId="14" fillId="0" borderId="0" xfId="0" applyFont="1" applyBorder="1" applyAlignment="1">
      <alignment horizontal="center" wrapText="1"/>
    </xf>
    <xf numFmtId="0" fontId="6" fillId="33" borderId="10" xfId="0" applyFont="1" applyFill="1" applyBorder="1" applyAlignment="1">
      <alignment horizontal="center" vertical="center" wrapText="1"/>
    </xf>
    <xf numFmtId="2" fontId="14" fillId="0" borderId="0" xfId="0" applyNumberFormat="1" applyFont="1" applyBorder="1" applyAlignment="1">
      <alignment horizontal="center" vertical="center"/>
    </xf>
    <xf numFmtId="0" fontId="6" fillId="33" borderId="16" xfId="0" applyFont="1" applyFill="1" applyBorder="1" applyAlignment="1">
      <alignment horizontal="center" wrapText="1"/>
    </xf>
    <xf numFmtId="0" fontId="0" fillId="0" borderId="0" xfId="0" applyFont="1" applyAlignment="1">
      <alignment horizontal="center"/>
    </xf>
    <xf numFmtId="0" fontId="14" fillId="0" borderId="10" xfId="0" applyFont="1" applyBorder="1" applyAlignment="1">
      <alignment horizontal="center" vertical="center"/>
    </xf>
    <xf numFmtId="9" fontId="5" fillId="0" borderId="0" xfId="73" applyFont="1" applyAlignment="1">
      <alignment/>
    </xf>
    <xf numFmtId="9" fontId="9" fillId="0" borderId="0" xfId="73" applyFont="1" applyAlignment="1">
      <alignment/>
    </xf>
    <xf numFmtId="9" fontId="7" fillId="0" borderId="0" xfId="73" applyFont="1" applyAlignment="1">
      <alignment/>
    </xf>
    <xf numFmtId="9" fontId="10" fillId="0" borderId="0" xfId="73" applyFont="1" applyAlignment="1">
      <alignment/>
    </xf>
    <xf numFmtId="9" fontId="18" fillId="0" borderId="0" xfId="73" applyFont="1" applyBorder="1" applyAlignment="1">
      <alignment horizontal="right" vertical="center"/>
    </xf>
    <xf numFmtId="9" fontId="14" fillId="0" borderId="0" xfId="73" applyFont="1" applyFill="1" applyAlignment="1">
      <alignment/>
    </xf>
    <xf numFmtId="9" fontId="6" fillId="0" borderId="0" xfId="73" applyFont="1" applyFill="1" applyAlignment="1">
      <alignment/>
    </xf>
    <xf numFmtId="9" fontId="5" fillId="33" borderId="17" xfId="73" applyFont="1" applyFill="1" applyBorder="1" applyAlignment="1">
      <alignment horizontal="center" vertical="center" wrapText="1"/>
    </xf>
    <xf numFmtId="9" fontId="8" fillId="0" borderId="0" xfId="73" applyFont="1" applyBorder="1" applyAlignment="1">
      <alignment horizontal="left" wrapText="1"/>
    </xf>
    <xf numFmtId="9" fontId="11" fillId="0" borderId="0" xfId="73" applyFont="1" applyBorder="1" applyAlignment="1">
      <alignment/>
    </xf>
    <xf numFmtId="9" fontId="5" fillId="33" borderId="10" xfId="73" applyFont="1" applyFill="1" applyBorder="1" applyAlignment="1">
      <alignment horizontal="center" vertical="center" wrapText="1"/>
    </xf>
    <xf numFmtId="9" fontId="5" fillId="33" borderId="17" xfId="73" applyFont="1" applyFill="1" applyBorder="1" applyAlignment="1">
      <alignment horizontal="center" vertical="center"/>
    </xf>
    <xf numFmtId="9" fontId="8" fillId="0" borderId="0" xfId="73" applyFont="1" applyBorder="1" applyAlignment="1">
      <alignment horizontal="right" vertical="center"/>
    </xf>
    <xf numFmtId="9" fontId="5" fillId="33" borderId="10" xfId="73" applyFont="1" applyFill="1" applyBorder="1" applyAlignment="1">
      <alignment horizontal="center" wrapText="1"/>
    </xf>
    <xf numFmtId="9" fontId="14" fillId="0" borderId="0" xfId="73" applyFont="1" applyBorder="1" applyAlignment="1">
      <alignment vertical="center"/>
    </xf>
    <xf numFmtId="9" fontId="26" fillId="0" borderId="0" xfId="73" applyFont="1" applyFill="1" applyAlignment="1">
      <alignment/>
    </xf>
    <xf numFmtId="9" fontId="26" fillId="0" borderId="0" xfId="73" applyFont="1" applyFill="1" applyAlignment="1">
      <alignment horizontal="right"/>
    </xf>
    <xf numFmtId="9" fontId="5" fillId="0" borderId="10" xfId="73" applyFont="1" applyFill="1" applyBorder="1" applyAlignment="1">
      <alignment horizontal="center"/>
    </xf>
    <xf numFmtId="9" fontId="8" fillId="0" borderId="10" xfId="73" applyFont="1" applyBorder="1" applyAlignment="1">
      <alignment vertical="center"/>
    </xf>
    <xf numFmtId="2" fontId="0" fillId="0" borderId="10" xfId="0" applyNumberFormat="1" applyFont="1" applyBorder="1" applyAlignment="1">
      <alignment/>
    </xf>
    <xf numFmtId="0" fontId="6" fillId="0" borderId="0" xfId="0" applyFont="1" applyBorder="1" applyAlignment="1">
      <alignment horizontal="center" wrapText="1"/>
    </xf>
    <xf numFmtId="2" fontId="8" fillId="0" borderId="0" xfId="0" applyNumberFormat="1" applyFont="1" applyBorder="1" applyAlignment="1">
      <alignment horizontal="center" vertical="top"/>
    </xf>
    <xf numFmtId="0" fontId="11" fillId="0" borderId="0" xfId="0" applyFont="1" applyBorder="1" applyAlignment="1">
      <alignment horizontal="center"/>
    </xf>
    <xf numFmtId="0" fontId="26" fillId="0" borderId="0" xfId="0" applyFont="1" applyAlignment="1">
      <alignment horizontal="center"/>
    </xf>
    <xf numFmtId="0" fontId="14" fillId="0" borderId="10" xfId="0" applyFont="1" applyFill="1" applyBorder="1" applyAlignment="1">
      <alignment horizontal="center" vertical="top" wrapText="1"/>
    </xf>
    <xf numFmtId="1" fontId="6" fillId="0" borderId="10" xfId="0" applyNumberFormat="1" applyFont="1" applyBorder="1" applyAlignment="1">
      <alignment horizontal="center" wrapText="1"/>
    </xf>
    <xf numFmtId="9" fontId="5" fillId="0" borderId="10" xfId="73" applyFont="1" applyBorder="1" applyAlignment="1">
      <alignment wrapText="1"/>
    </xf>
    <xf numFmtId="0" fontId="25" fillId="0" borderId="0" xfId="0" applyFont="1" applyFill="1" applyAlignment="1">
      <alignment/>
    </xf>
    <xf numFmtId="0" fontId="8" fillId="0" borderId="0" xfId="0" applyFont="1" applyAlignment="1">
      <alignment/>
    </xf>
    <xf numFmtId="0" fontId="5" fillId="0" borderId="18" xfId="0" applyFont="1" applyFill="1" applyBorder="1" applyAlignment="1">
      <alignment/>
    </xf>
    <xf numFmtId="0" fontId="5" fillId="0" borderId="19" xfId="0" applyFont="1" applyFill="1" applyBorder="1" applyAlignment="1">
      <alignment/>
    </xf>
    <xf numFmtId="2" fontId="5" fillId="0" borderId="0" xfId="0" applyNumberFormat="1" applyFont="1" applyBorder="1" applyAlignment="1">
      <alignment vertical="top"/>
    </xf>
    <xf numFmtId="2" fontId="5" fillId="0" borderId="10" xfId="0" applyNumberFormat="1" applyFont="1" applyBorder="1" applyAlignment="1">
      <alignment horizontal="center"/>
    </xf>
    <xf numFmtId="0" fontId="5" fillId="0" borderId="0" xfId="0" applyFont="1" applyAlignment="1">
      <alignment/>
    </xf>
    <xf numFmtId="9" fontId="5" fillId="0" borderId="0" xfId="73" applyFont="1" applyFill="1" applyBorder="1" applyAlignment="1">
      <alignment/>
    </xf>
    <xf numFmtId="1" fontId="22" fillId="0" borderId="10" xfId="0" applyNumberFormat="1" applyFont="1" applyBorder="1" applyAlignment="1">
      <alignment horizontal="center"/>
    </xf>
    <xf numFmtId="0" fontId="0" fillId="0" borderId="10" xfId="0" applyFont="1" applyBorder="1" applyAlignment="1">
      <alignment horizontal="center"/>
    </xf>
    <xf numFmtId="9" fontId="0" fillId="0" borderId="16" xfId="73" applyFont="1" applyBorder="1" applyAlignment="1">
      <alignment/>
    </xf>
    <xf numFmtId="0" fontId="0" fillId="0" borderId="10" xfId="0" applyFont="1" applyBorder="1" applyAlignment="1">
      <alignment horizontal="center" wrapText="1"/>
    </xf>
    <xf numFmtId="9" fontId="0" fillId="0" borderId="10" xfId="73" applyFont="1" applyBorder="1" applyAlignment="1">
      <alignment wrapText="1"/>
    </xf>
    <xf numFmtId="9" fontId="0" fillId="0" borderId="10" xfId="73" applyFont="1" applyBorder="1" applyAlignment="1">
      <alignment/>
    </xf>
    <xf numFmtId="9" fontId="0" fillId="0" borderId="10" xfId="73" applyFont="1" applyBorder="1" applyAlignment="1">
      <alignment vertical="center"/>
    </xf>
    <xf numFmtId="1" fontId="0" fillId="0" borderId="10" xfId="73" applyNumberFormat="1" applyFont="1" applyBorder="1" applyAlignment="1">
      <alignment vertical="center"/>
    </xf>
    <xf numFmtId="0" fontId="0" fillId="0" borderId="10" xfId="59" applyFont="1" applyFill="1" applyBorder="1" applyAlignment="1">
      <alignment horizontal="right" vertical="top"/>
      <protection/>
    </xf>
    <xf numFmtId="0" fontId="0" fillId="0" borderId="10" xfId="59" applyFont="1" applyBorder="1">
      <alignment/>
      <protection/>
    </xf>
    <xf numFmtId="0" fontId="0" fillId="0" borderId="10" xfId="59" applyFont="1" applyFill="1" applyBorder="1" applyAlignment="1">
      <alignment horizontal="right"/>
      <protection/>
    </xf>
    <xf numFmtId="9" fontId="17" fillId="0" borderId="16" xfId="73" applyFont="1" applyBorder="1" applyAlignment="1">
      <alignment/>
    </xf>
    <xf numFmtId="0" fontId="8" fillId="0" borderId="0" xfId="0" applyFont="1" applyAlignment="1">
      <alignment horizontal="left"/>
    </xf>
    <xf numFmtId="0" fontId="19" fillId="0" borderId="0" xfId="0" applyFont="1" applyAlignment="1">
      <alignment horizontal="left"/>
    </xf>
    <xf numFmtId="0" fontId="30" fillId="0" borderId="0" xfId="0" applyFont="1" applyAlignment="1">
      <alignment horizontal="left"/>
    </xf>
    <xf numFmtId="9" fontId="19" fillId="0" borderId="0" xfId="73" applyFont="1" applyAlignment="1">
      <alignment horizontal="left"/>
    </xf>
    <xf numFmtId="0" fontId="10" fillId="0" borderId="0" xfId="0" applyFont="1" applyAlignment="1">
      <alignment horizontal="left"/>
    </xf>
    <xf numFmtId="0" fontId="4" fillId="0" borderId="0" xfId="0" applyFont="1" applyAlignment="1">
      <alignment horizontal="left"/>
    </xf>
    <xf numFmtId="9" fontId="9" fillId="0" borderId="0" xfId="73" applyFont="1" applyAlignment="1">
      <alignment horizontal="left"/>
    </xf>
    <xf numFmtId="0" fontId="7" fillId="0" borderId="0" xfId="0" applyFont="1" applyAlignment="1">
      <alignment horizontal="left"/>
    </xf>
    <xf numFmtId="0" fontId="6" fillId="0" borderId="0" xfId="0" applyFont="1" applyAlignment="1">
      <alignment horizontal="left"/>
    </xf>
    <xf numFmtId="9" fontId="6" fillId="0" borderId="0" xfId="73" applyFont="1" applyAlignment="1">
      <alignment horizontal="left"/>
    </xf>
    <xf numFmtId="0" fontId="0" fillId="0" borderId="10" xfId="0" applyFont="1" applyBorder="1" applyAlignment="1">
      <alignment/>
    </xf>
    <xf numFmtId="1" fontId="0" fillId="0" borderId="10" xfId="73" applyNumberFormat="1" applyFont="1" applyBorder="1" applyAlignment="1">
      <alignment horizontal="right"/>
    </xf>
    <xf numFmtId="9" fontId="0" fillId="0" borderId="10" xfId="73" applyFont="1" applyBorder="1" applyAlignment="1">
      <alignment horizontal="right"/>
    </xf>
    <xf numFmtId="1" fontId="21" fillId="0" borderId="10" xfId="73" applyNumberFormat="1" applyFont="1" applyBorder="1" applyAlignment="1">
      <alignment horizontal="right"/>
    </xf>
    <xf numFmtId="9" fontId="8" fillId="0" borderId="10" xfId="73" applyFont="1" applyFill="1" applyBorder="1" applyAlignment="1">
      <alignment/>
    </xf>
    <xf numFmtId="0" fontId="8" fillId="0" borderId="0" xfId="0" applyFont="1" applyFill="1" applyAlignment="1">
      <alignment horizontal="left"/>
    </xf>
    <xf numFmtId="0" fontId="14" fillId="0" borderId="0" xfId="0" applyFont="1" applyFill="1" applyAlignment="1">
      <alignment horizontal="left"/>
    </xf>
    <xf numFmtId="9" fontId="14" fillId="0" borderId="0" xfId="73" applyFont="1" applyFill="1" applyAlignment="1">
      <alignment horizontal="left"/>
    </xf>
    <xf numFmtId="2" fontId="8" fillId="0" borderId="0" xfId="0" applyNumberFormat="1" applyFont="1" applyAlignment="1">
      <alignment horizontal="left"/>
    </xf>
    <xf numFmtId="0" fontId="5" fillId="0" borderId="0" xfId="0" applyFont="1" applyFill="1" applyAlignment="1">
      <alignment horizontal="left"/>
    </xf>
    <xf numFmtId="0" fontId="6" fillId="0" borderId="0" xfId="0" applyFont="1" applyFill="1" applyAlignment="1">
      <alignment horizontal="left"/>
    </xf>
    <xf numFmtId="9" fontId="6" fillId="0" borderId="0" xfId="73" applyFont="1" applyFill="1" applyAlignment="1">
      <alignment horizontal="left"/>
    </xf>
    <xf numFmtId="2" fontId="6" fillId="0" borderId="0" xfId="0" applyNumberFormat="1" applyFont="1" applyAlignment="1">
      <alignment horizontal="left"/>
    </xf>
    <xf numFmtId="0" fontId="16" fillId="0" borderId="10" xfId="59" applyFont="1" applyFill="1" applyBorder="1" applyAlignment="1">
      <alignment vertical="top"/>
      <protection/>
    </xf>
    <xf numFmtId="0" fontId="0" fillId="0" borderId="10" xfId="59" applyFont="1" applyBorder="1" applyAlignment="1">
      <alignment/>
      <protection/>
    </xf>
    <xf numFmtId="0" fontId="0" fillId="0" borderId="10" xfId="59" applyFont="1" applyFill="1" applyBorder="1" applyAlignment="1">
      <alignment/>
      <protection/>
    </xf>
    <xf numFmtId="2" fontId="8" fillId="0" borderId="0" xfId="0" applyNumberFormat="1" applyFont="1" applyBorder="1" applyAlignment="1">
      <alignment horizontal="left" vertical="top"/>
    </xf>
    <xf numFmtId="2" fontId="14" fillId="0" borderId="0" xfId="0" applyNumberFormat="1" applyFont="1" applyBorder="1" applyAlignment="1">
      <alignment horizontal="left" vertical="top" wrapText="1"/>
    </xf>
    <xf numFmtId="9" fontId="14" fillId="0" borderId="0" xfId="73" applyFont="1" applyBorder="1" applyAlignment="1">
      <alignment horizontal="left" vertical="top" wrapText="1"/>
    </xf>
    <xf numFmtId="2" fontId="14" fillId="0" borderId="0" xfId="0" applyNumberFormat="1" applyFont="1" applyFill="1" applyAlignment="1">
      <alignment horizontal="left"/>
    </xf>
    <xf numFmtId="0" fontId="14" fillId="0" borderId="0" xfId="0" applyFont="1" applyAlignment="1">
      <alignment horizontal="left"/>
    </xf>
    <xf numFmtId="9" fontId="14" fillId="0" borderId="0" xfId="73" applyFont="1" applyAlignment="1">
      <alignment horizontal="left"/>
    </xf>
    <xf numFmtId="2" fontId="8" fillId="0" borderId="0" xfId="0" applyNumberFormat="1" applyFont="1" applyBorder="1" applyAlignment="1">
      <alignment horizontal="left" vertical="top" wrapText="1"/>
    </xf>
    <xf numFmtId="2" fontId="14" fillId="0" borderId="0" xfId="0" applyNumberFormat="1" applyFont="1" applyAlignment="1">
      <alignment horizontal="left"/>
    </xf>
    <xf numFmtId="2" fontId="6" fillId="0" borderId="0" xfId="0" applyNumberFormat="1" applyFont="1" applyFill="1" applyAlignment="1">
      <alignment horizontal="left"/>
    </xf>
    <xf numFmtId="2" fontId="8" fillId="0" borderId="10" xfId="0" applyNumberFormat="1" applyFont="1" applyBorder="1" applyAlignment="1">
      <alignment horizontal="right" vertical="center"/>
    </xf>
    <xf numFmtId="2" fontId="6" fillId="0" borderId="0" xfId="0" applyNumberFormat="1" applyFont="1" applyBorder="1" applyAlignment="1">
      <alignment horizontal="left"/>
    </xf>
    <xf numFmtId="9" fontId="5" fillId="0" borderId="0" xfId="73" applyFont="1" applyBorder="1" applyAlignment="1">
      <alignment horizontal="left"/>
    </xf>
    <xf numFmtId="0" fontId="5" fillId="0" borderId="0" xfId="0" applyFont="1" applyAlignment="1">
      <alignment horizontal="left"/>
    </xf>
    <xf numFmtId="0" fontId="12" fillId="0" borderId="0" xfId="0" applyFont="1" applyBorder="1" applyAlignment="1">
      <alignment horizontal="left"/>
    </xf>
    <xf numFmtId="0" fontId="5" fillId="0" borderId="0" xfId="0" applyFont="1" applyFill="1" applyBorder="1" applyAlignment="1">
      <alignment horizontal="left"/>
    </xf>
    <xf numFmtId="9" fontId="21" fillId="0" borderId="10" xfId="73" applyFont="1" applyBorder="1" applyAlignment="1">
      <alignment/>
    </xf>
    <xf numFmtId="0" fontId="6" fillId="0" borderId="0" xfId="0" applyFont="1" applyAlignment="1">
      <alignment vertical="center"/>
    </xf>
    <xf numFmtId="2" fontId="14" fillId="0" borderId="0" xfId="73" applyNumberFormat="1" applyFont="1" applyAlignment="1">
      <alignment vertical="center"/>
    </xf>
    <xf numFmtId="0" fontId="8" fillId="33" borderId="10" xfId="0" applyFont="1" applyFill="1" applyBorder="1" applyAlignment="1">
      <alignment horizontal="center" vertical="center" wrapText="1"/>
    </xf>
    <xf numFmtId="9" fontId="8" fillId="33" borderId="10" xfId="73" applyFont="1" applyFill="1" applyBorder="1" applyAlignment="1">
      <alignment horizontal="center" vertical="center" wrapText="1"/>
    </xf>
    <xf numFmtId="1" fontId="5" fillId="0" borderId="0" xfId="0" applyNumberFormat="1" applyFont="1" applyBorder="1" applyAlignment="1">
      <alignment horizontal="center" vertical="center"/>
    </xf>
    <xf numFmtId="2" fontId="6" fillId="0" borderId="0" xfId="0" applyNumberFormat="1" applyFont="1" applyAlignment="1">
      <alignment vertical="center"/>
    </xf>
    <xf numFmtId="1" fontId="8" fillId="0" borderId="10" xfId="0" applyNumberFormat="1" applyFont="1" applyFill="1" applyBorder="1" applyAlignment="1">
      <alignment horizontal="right"/>
    </xf>
    <xf numFmtId="1" fontId="21" fillId="0" borderId="10" xfId="73" applyNumberFormat="1" applyFont="1" applyFill="1" applyBorder="1" applyAlignment="1">
      <alignment horizontal="right"/>
    </xf>
    <xf numFmtId="0" fontId="5" fillId="0" borderId="0" xfId="0" applyFont="1" applyFill="1" applyBorder="1" applyAlignment="1">
      <alignment horizontal="center" vertical="center" wrapText="1"/>
    </xf>
    <xf numFmtId="0" fontId="34" fillId="0" borderId="0" xfId="0" applyFont="1" applyAlignment="1">
      <alignment horizontal="left"/>
    </xf>
    <xf numFmtId="0" fontId="6" fillId="0" borderId="0" xfId="0" applyFont="1" applyFill="1" applyBorder="1" applyAlignment="1">
      <alignment horizontal="right"/>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quotePrefix="1">
      <alignment horizontal="center" vertical="center"/>
    </xf>
    <xf numFmtId="0" fontId="6" fillId="0" borderId="10" xfId="0" applyFont="1" applyFill="1" applyBorder="1" applyAlignment="1" quotePrefix="1">
      <alignment horizontal="center"/>
    </xf>
    <xf numFmtId="9" fontId="6" fillId="0" borderId="10" xfId="73" applyFont="1" applyBorder="1" applyAlignment="1">
      <alignment horizontal="center" vertical="center" wrapText="1"/>
    </xf>
    <xf numFmtId="0" fontId="20" fillId="33" borderId="10" xfId="0" applyFont="1" applyFill="1" applyBorder="1" applyAlignment="1">
      <alignment horizontal="center" vertical="center" wrapText="1"/>
    </xf>
    <xf numFmtId="2" fontId="0" fillId="0" borderId="10" xfId="0" applyNumberFormat="1" applyFont="1" applyFill="1" applyBorder="1" applyAlignment="1">
      <alignment horizontal="right" wrapText="1"/>
    </xf>
    <xf numFmtId="2" fontId="5" fillId="33" borderId="10" xfId="0" applyNumberFormat="1" applyFont="1" applyFill="1" applyBorder="1" applyAlignment="1">
      <alignment horizontal="center" vertical="center" wrapText="1"/>
    </xf>
    <xf numFmtId="9" fontId="0" fillId="0" borderId="10" xfId="73" applyFont="1" applyBorder="1" applyAlignment="1">
      <alignment horizontal="center"/>
    </xf>
    <xf numFmtId="0" fontId="6" fillId="0" borderId="10" xfId="0" applyFont="1" applyBorder="1" applyAlignment="1">
      <alignment horizontal="center" wrapText="1"/>
    </xf>
    <xf numFmtId="0" fontId="25" fillId="33" borderId="10" xfId="0" applyFont="1" applyFill="1" applyBorder="1" applyAlignment="1">
      <alignment horizontal="center" vertical="center" wrapText="1"/>
    </xf>
    <xf numFmtId="9" fontId="25" fillId="33" borderId="10" xfId="73" applyFont="1" applyFill="1" applyBorder="1" applyAlignment="1">
      <alignment horizontal="center" vertical="center" wrapText="1"/>
    </xf>
    <xf numFmtId="2" fontId="5" fillId="0" borderId="10" xfId="0" applyNumberFormat="1" applyFont="1" applyBorder="1" applyAlignment="1">
      <alignment horizontal="center" vertical="center"/>
    </xf>
    <xf numFmtId="2" fontId="5" fillId="0" borderId="0" xfId="0" applyNumberFormat="1" applyFont="1" applyAlignment="1">
      <alignment vertical="center"/>
    </xf>
    <xf numFmtId="0" fontId="13" fillId="33" borderId="10" xfId="0" applyFont="1" applyFill="1" applyBorder="1" applyAlignment="1" quotePrefix="1">
      <alignment horizontal="center" vertical="center"/>
    </xf>
    <xf numFmtId="0" fontId="6" fillId="33" borderId="10" xfId="0" applyFont="1" applyFill="1" applyBorder="1" applyAlignment="1">
      <alignment horizontal="center" vertical="top" wrapText="1"/>
    </xf>
    <xf numFmtId="2" fontId="6" fillId="0" borderId="10" xfId="0" applyNumberFormat="1" applyFont="1" applyBorder="1" applyAlignment="1">
      <alignment horizontal="center" vertical="center"/>
    </xf>
    <xf numFmtId="0" fontId="6" fillId="0" borderId="0" xfId="0" applyFont="1" applyFill="1" applyAlignment="1">
      <alignment vertical="center"/>
    </xf>
    <xf numFmtId="2" fontId="0" fillId="0" borderId="10" xfId="0" applyNumberFormat="1" applyFont="1" applyBorder="1" applyAlignment="1">
      <alignment horizontal="center" vertical="center"/>
    </xf>
    <xf numFmtId="0" fontId="92" fillId="0" borderId="0" xfId="0" applyFont="1" applyFill="1" applyBorder="1" applyAlignment="1">
      <alignment horizontal="center"/>
    </xf>
    <xf numFmtId="9" fontId="92" fillId="0" borderId="0" xfId="73" applyFont="1" applyFill="1" applyBorder="1" applyAlignment="1">
      <alignment/>
    </xf>
    <xf numFmtId="2" fontId="93" fillId="0" borderId="0" xfId="0" applyNumberFormat="1" applyFont="1" applyFill="1" applyAlignment="1">
      <alignment/>
    </xf>
    <xf numFmtId="0" fontId="93" fillId="0" borderId="0" xfId="0" applyFont="1" applyFill="1" applyAlignment="1">
      <alignment/>
    </xf>
    <xf numFmtId="0" fontId="25" fillId="33" borderId="10" xfId="0" applyFont="1" applyFill="1" applyBorder="1" applyAlignment="1">
      <alignment horizontal="center" vertical="top" wrapText="1"/>
    </xf>
    <xf numFmtId="9" fontId="25" fillId="33" borderId="10" xfId="73" applyFont="1" applyFill="1" applyBorder="1" applyAlignment="1">
      <alignment horizontal="center" vertical="top" wrapText="1"/>
    </xf>
    <xf numFmtId="9" fontId="6" fillId="0" borderId="10" xfId="73" applyFont="1" applyBorder="1" applyAlignment="1">
      <alignment/>
    </xf>
    <xf numFmtId="2" fontId="5" fillId="33" borderId="10" xfId="0" applyNumberFormat="1"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xf>
    <xf numFmtId="2" fontId="13" fillId="33" borderId="10" xfId="0" applyNumberFormat="1" applyFont="1" applyFill="1" applyBorder="1" applyAlignment="1">
      <alignment horizontal="center"/>
    </xf>
    <xf numFmtId="9" fontId="5" fillId="32" borderId="10" xfId="73" applyFont="1" applyFill="1" applyBorder="1" applyAlignment="1">
      <alignment horizontal="center" vertical="center"/>
    </xf>
    <xf numFmtId="9" fontId="6" fillId="0" borderId="10" xfId="73" applyFont="1" applyFill="1" applyBorder="1" applyAlignment="1">
      <alignment horizontal="center"/>
    </xf>
    <xf numFmtId="0" fontId="5" fillId="0" borderId="0" xfId="0" applyFont="1" applyBorder="1" applyAlignment="1">
      <alignment vertical="center"/>
    </xf>
    <xf numFmtId="1" fontId="22" fillId="32" borderId="10" xfId="0" applyNumberFormat="1" applyFont="1" applyFill="1" applyBorder="1" applyAlignment="1">
      <alignment horizontal="center" vertical="center"/>
    </xf>
    <xf numFmtId="1" fontId="21" fillId="32" borderId="10" xfId="0" applyNumberFormat="1" applyFont="1" applyFill="1" applyBorder="1" applyAlignment="1">
      <alignment horizontal="center" vertical="center"/>
    </xf>
    <xf numFmtId="1" fontId="4" fillId="0" borderId="0" xfId="0" applyNumberFormat="1" applyFont="1" applyFill="1" applyBorder="1" applyAlignment="1">
      <alignment/>
    </xf>
    <xf numFmtId="9" fontId="5" fillId="0" borderId="10" xfId="73" applyFont="1" applyBorder="1" applyAlignment="1">
      <alignment horizontal="center" vertical="center" wrapText="1"/>
    </xf>
    <xf numFmtId="2" fontId="6" fillId="0" borderId="0" xfId="0" applyNumberFormat="1" applyFont="1" applyAlignment="1">
      <alignment vertical="center" wrapText="1"/>
    </xf>
    <xf numFmtId="2" fontId="20" fillId="33" borderId="10" xfId="0" applyNumberFormat="1" applyFont="1" applyFill="1" applyBorder="1" applyAlignment="1">
      <alignment horizontal="center" vertical="center" wrapText="1"/>
    </xf>
    <xf numFmtId="2" fontId="8" fillId="0" borderId="10" xfId="0" applyNumberFormat="1" applyFont="1" applyBorder="1" applyAlignment="1">
      <alignment vertical="center"/>
    </xf>
    <xf numFmtId="9" fontId="21" fillId="0" borderId="10" xfId="73" applyFont="1" applyBorder="1" applyAlignment="1">
      <alignment horizontal="right"/>
    </xf>
    <xf numFmtId="0" fontId="24" fillId="0" borderId="0" xfId="0" applyFont="1" applyFill="1" applyAlignment="1">
      <alignment/>
    </xf>
    <xf numFmtId="0" fontId="17" fillId="0" borderId="10" xfId="0" applyFont="1" applyBorder="1" applyAlignment="1">
      <alignment horizontal="left" wrapText="1"/>
    </xf>
    <xf numFmtId="2" fontId="5" fillId="32"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0" xfId="60" applyFont="1" applyBorder="1" applyAlignment="1">
      <alignment horizontal="center" vertical="center"/>
      <protection/>
    </xf>
    <xf numFmtId="0" fontId="0" fillId="0" borderId="10" xfId="60" applyFont="1" applyBorder="1" applyAlignment="1">
      <alignment horizontal="center" vertical="center" wrapText="1"/>
      <protection/>
    </xf>
    <xf numFmtId="0" fontId="17" fillId="0" borderId="10" xfId="60" applyFont="1" applyBorder="1" applyAlignment="1">
      <alignment horizontal="center" vertical="center"/>
      <protection/>
    </xf>
    <xf numFmtId="0" fontId="17" fillId="0" borderId="10" xfId="60" applyFont="1" applyBorder="1" applyAlignment="1">
      <alignment horizontal="right" vertical="center"/>
      <protection/>
    </xf>
    <xf numFmtId="2" fontId="13" fillId="0" borderId="20" xfId="0" applyNumberFormat="1"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9" fontId="6" fillId="0" borderId="10" xfId="73" applyFont="1" applyFill="1" applyBorder="1" applyAlignment="1">
      <alignment horizontal="center" vertical="center"/>
    </xf>
    <xf numFmtId="0" fontId="0" fillId="0" borderId="21" xfId="60" applyFont="1" applyBorder="1" applyAlignment="1">
      <alignment horizontal="center" vertical="center" wrapText="1"/>
      <protection/>
    </xf>
    <xf numFmtId="0" fontId="0" fillId="0" borderId="22" xfId="60" applyFont="1" applyBorder="1" applyAlignment="1">
      <alignment horizontal="center" vertical="center"/>
      <protection/>
    </xf>
    <xf numFmtId="9" fontId="6" fillId="0" borderId="10" xfId="73" applyFont="1" applyFill="1" applyBorder="1" applyAlignment="1">
      <alignment horizontal="right" wrapText="1"/>
    </xf>
    <xf numFmtId="9" fontId="5" fillId="0" borderId="10" xfId="73" applyFont="1" applyFill="1" applyBorder="1" applyAlignment="1">
      <alignment horizontal="right" wrapText="1"/>
    </xf>
    <xf numFmtId="9" fontId="5" fillId="0" borderId="10" xfId="73" applyFont="1" applyFill="1" applyBorder="1" applyAlignment="1">
      <alignment horizontal="center" vertical="center"/>
    </xf>
    <xf numFmtId="2" fontId="6" fillId="0" borderId="10" xfId="0" applyNumberFormat="1" applyFont="1" applyFill="1" applyBorder="1" applyAlignment="1">
      <alignment/>
    </xf>
    <xf numFmtId="2" fontId="5" fillId="0" borderId="10" xfId="0" applyNumberFormat="1" applyFont="1" applyFill="1" applyBorder="1" applyAlignment="1">
      <alignment/>
    </xf>
    <xf numFmtId="9" fontId="6" fillId="0" borderId="16" xfId="73" applyFont="1" applyFill="1" applyBorder="1" applyAlignment="1">
      <alignment/>
    </xf>
    <xf numFmtId="9" fontId="5" fillId="0" borderId="20" xfId="73" applyFont="1" applyFill="1" applyBorder="1" applyAlignment="1">
      <alignment/>
    </xf>
    <xf numFmtId="9" fontId="6" fillId="0" borderId="10" xfId="0" applyNumberFormat="1" applyFont="1" applyFill="1" applyBorder="1" applyAlignment="1">
      <alignment/>
    </xf>
    <xf numFmtId="1" fontId="6" fillId="0" borderId="10" xfId="0" applyNumberFormat="1" applyFont="1" applyFill="1" applyBorder="1" applyAlignment="1">
      <alignment/>
    </xf>
    <xf numFmtId="2" fontId="33" fillId="0" borderId="10" xfId="59" applyNumberFormat="1" applyFont="1" applyFill="1" applyBorder="1" applyAlignment="1">
      <alignment horizontal="right"/>
      <protection/>
    </xf>
    <xf numFmtId="9" fontId="0" fillId="0" borderId="10" xfId="73" applyFont="1" applyFill="1" applyBorder="1" applyAlignment="1">
      <alignment/>
    </xf>
    <xf numFmtId="1" fontId="5" fillId="0" borderId="10" xfId="0" applyNumberFormat="1" applyFont="1" applyFill="1" applyBorder="1" applyAlignment="1">
      <alignment/>
    </xf>
    <xf numFmtId="9" fontId="5" fillId="0" borderId="10" xfId="73" applyFont="1" applyFill="1" applyBorder="1" applyAlignment="1">
      <alignment/>
    </xf>
    <xf numFmtId="0" fontId="6" fillId="0" borderId="10" xfId="0" applyFont="1" applyFill="1" applyBorder="1" applyAlignment="1">
      <alignment horizontal="center" vertical="center" wrapText="1"/>
    </xf>
    <xf numFmtId="2" fontId="20" fillId="33" borderId="0" xfId="0" applyNumberFormat="1" applyFont="1" applyFill="1" applyBorder="1" applyAlignment="1">
      <alignment horizontal="center" vertical="center" wrapText="1"/>
    </xf>
    <xf numFmtId="0" fontId="0" fillId="0" borderId="10" xfId="60" applyFont="1" applyBorder="1">
      <alignment/>
      <protection/>
    </xf>
    <xf numFmtId="0" fontId="17" fillId="0" borderId="10" xfId="60" applyFont="1" applyBorder="1">
      <alignment/>
      <protection/>
    </xf>
    <xf numFmtId="1" fontId="17" fillId="0" borderId="10" xfId="60" applyNumberFormat="1" applyFont="1" applyBorder="1">
      <alignment/>
      <protection/>
    </xf>
    <xf numFmtId="1" fontId="0" fillId="0" borderId="23" xfId="60" applyNumberFormat="1" applyFont="1" applyBorder="1">
      <alignment/>
      <protection/>
    </xf>
    <xf numFmtId="2" fontId="17" fillId="0" borderId="10" xfId="60" applyNumberFormat="1" applyFont="1" applyBorder="1" applyAlignment="1">
      <alignment horizontal="center" vertical="center"/>
      <protection/>
    </xf>
    <xf numFmtId="2" fontId="0" fillId="0" borderId="10" xfId="60" applyNumberFormat="1" applyFont="1" applyBorder="1" applyAlignment="1">
      <alignment horizontal="center" vertical="center"/>
      <protection/>
    </xf>
    <xf numFmtId="2" fontId="0" fillId="0" borderId="10" xfId="59" applyNumberFormat="1" applyFont="1" applyBorder="1" applyAlignment="1">
      <alignment horizontal="center" vertical="center"/>
      <protection/>
    </xf>
    <xf numFmtId="2" fontId="0" fillId="0" borderId="10" xfId="59" applyNumberFormat="1" applyFont="1" applyFill="1" applyBorder="1" applyAlignment="1">
      <alignment horizontal="center" vertical="center"/>
      <protection/>
    </xf>
    <xf numFmtId="2" fontId="17" fillId="0" borderId="10" xfId="59" applyNumberFormat="1" applyFont="1" applyBorder="1" applyAlignment="1">
      <alignment horizontal="center" vertical="center"/>
      <protection/>
    </xf>
    <xf numFmtId="2" fontId="6" fillId="0" borderId="0" xfId="0" applyNumberFormat="1" applyFont="1" applyAlignment="1">
      <alignment horizontal="center"/>
    </xf>
    <xf numFmtId="9" fontId="6" fillId="0" borderId="0" xfId="73" applyFont="1" applyBorder="1" applyAlignment="1">
      <alignment/>
    </xf>
    <xf numFmtId="0" fontId="0" fillId="0" borderId="0" xfId="0" applyFont="1" applyFill="1" applyBorder="1" applyAlignment="1">
      <alignment horizontal="left" vertical="top" wrapText="1"/>
    </xf>
    <xf numFmtId="1" fontId="6" fillId="0" borderId="0" xfId="0" applyNumberFormat="1" applyFont="1" applyAlignment="1">
      <alignment/>
    </xf>
    <xf numFmtId="1" fontId="0" fillId="0" borderId="10" xfId="60" applyNumberFormat="1" applyFont="1" applyBorder="1" applyAlignment="1">
      <alignment horizontal="right" vertical="center"/>
      <protection/>
    </xf>
    <xf numFmtId="2" fontId="5" fillId="0" borderId="0" xfId="0" applyNumberFormat="1" applyFont="1" applyBorder="1" applyAlignment="1">
      <alignment horizontal="center" vertical="top" wrapText="1"/>
    </xf>
    <xf numFmtId="9" fontId="5" fillId="32" borderId="0" xfId="73" applyNumberFormat="1" applyFont="1" applyFill="1" applyBorder="1" applyAlignment="1">
      <alignment horizontal="center" vertical="top" wrapText="1"/>
    </xf>
    <xf numFmtId="0" fontId="6" fillId="0" borderId="0" xfId="0" applyFont="1" applyFill="1" applyAlignment="1">
      <alignment horizontal="center" vertical="center"/>
    </xf>
    <xf numFmtId="0" fontId="94" fillId="0" borderId="0" xfId="0" applyFont="1" applyAlignment="1">
      <alignment/>
    </xf>
    <xf numFmtId="0" fontId="0" fillId="0" borderId="10" xfId="60" applyFont="1" applyBorder="1" applyAlignment="1">
      <alignment horizontal="right" vertical="center"/>
      <protection/>
    </xf>
    <xf numFmtId="1" fontId="0" fillId="0" borderId="10" xfId="60" applyNumberFormat="1" applyFont="1" applyBorder="1">
      <alignment/>
      <protection/>
    </xf>
    <xf numFmtId="1" fontId="0" fillId="34" borderId="10" xfId="73" applyNumberFormat="1" applyFont="1" applyFill="1" applyBorder="1" applyAlignment="1">
      <alignment horizontal="right"/>
    </xf>
    <xf numFmtId="2" fontId="27" fillId="32" borderId="10" xfId="70" applyNumberFormat="1" applyFont="1" applyFill="1" applyBorder="1" applyAlignment="1">
      <alignment horizontal="center"/>
      <protection/>
    </xf>
    <xf numFmtId="0" fontId="0" fillId="0" borderId="10" xfId="59" applyFont="1" applyBorder="1" applyAlignment="1">
      <alignment horizontal="center" vertical="center"/>
      <protection/>
    </xf>
    <xf numFmtId="0" fontId="0" fillId="0" borderId="10" xfId="59" applyFont="1" applyFill="1" applyBorder="1" applyAlignment="1">
      <alignment horizontal="center" vertical="center"/>
      <protection/>
    </xf>
    <xf numFmtId="0" fontId="0" fillId="0" borderId="10" xfId="59" applyFont="1" applyBorder="1" applyAlignment="1">
      <alignment horizontal="center" vertical="center" wrapText="1"/>
      <protection/>
    </xf>
    <xf numFmtId="2" fontId="91" fillId="0" borderId="0" xfId="70" applyNumberFormat="1" applyFont="1" applyBorder="1" applyAlignment="1">
      <alignment horizontal="left"/>
      <protection/>
    </xf>
    <xf numFmtId="0" fontId="93" fillId="0" borderId="0" xfId="0" applyFont="1" applyFill="1" applyAlignment="1">
      <alignment horizontal="center"/>
    </xf>
    <xf numFmtId="9" fontId="93" fillId="0" borderId="0" xfId="73" applyFont="1" applyFill="1" applyAlignment="1">
      <alignment/>
    </xf>
    <xf numFmtId="0" fontId="93" fillId="0" borderId="0" xfId="0" applyFont="1" applyAlignment="1">
      <alignment/>
    </xf>
    <xf numFmtId="9" fontId="17" fillId="0" borderId="10" xfId="73" applyFont="1" applyBorder="1" applyAlignment="1">
      <alignment/>
    </xf>
    <xf numFmtId="0" fontId="17" fillId="0" borderId="10" xfId="0" applyFont="1" applyBorder="1" applyAlignment="1">
      <alignment horizontal="center" vertical="center"/>
    </xf>
    <xf numFmtId="2" fontId="33" fillId="0" borderId="10" xfId="59" applyNumberFormat="1" applyFont="1" applyBorder="1">
      <alignment/>
      <protection/>
    </xf>
    <xf numFmtId="2" fontId="27" fillId="0" borderId="10" xfId="70" applyNumberFormat="1" applyFont="1" applyBorder="1">
      <alignment/>
      <protection/>
    </xf>
    <xf numFmtId="2" fontId="27" fillId="0" borderId="0" xfId="70" applyNumberFormat="1" applyFont="1" applyBorder="1">
      <alignment/>
      <protection/>
    </xf>
    <xf numFmtId="2" fontId="33" fillId="0" borderId="0" xfId="70" applyNumberFormat="1" applyFont="1" applyBorder="1" applyAlignment="1">
      <alignment horizontal="left"/>
      <protection/>
    </xf>
    <xf numFmtId="2" fontId="6" fillId="0" borderId="0" xfId="0" applyNumberFormat="1" applyFont="1" applyAlignment="1">
      <alignment horizontal="center" vertical="center"/>
    </xf>
    <xf numFmtId="2" fontId="16" fillId="0" borderId="10" xfId="0" applyNumberFormat="1" applyFont="1" applyBorder="1" applyAlignment="1">
      <alignment horizontal="center" vertical="center"/>
    </xf>
    <xf numFmtId="2" fontId="93" fillId="0" borderId="0" xfId="0" applyNumberFormat="1" applyFont="1" applyAlignment="1">
      <alignment/>
    </xf>
    <xf numFmtId="0" fontId="93" fillId="0" borderId="0" xfId="0" applyFont="1" applyAlignment="1">
      <alignment horizontal="center"/>
    </xf>
    <xf numFmtId="9" fontId="93" fillId="0" borderId="0" xfId="73" applyFont="1" applyAlignment="1">
      <alignment/>
    </xf>
    <xf numFmtId="0" fontId="93" fillId="0" borderId="0" xfId="0" applyFont="1" applyFill="1" applyBorder="1" applyAlignment="1">
      <alignment/>
    </xf>
    <xf numFmtId="0" fontId="6" fillId="0" borderId="0" xfId="0" applyFont="1" applyAlignment="1">
      <alignment horizontal="right" vertical="center"/>
    </xf>
    <xf numFmtId="0" fontId="17" fillId="0" borderId="0" xfId="60" applyFont="1" applyBorder="1" applyAlignment="1">
      <alignment horizontal="center" vertical="center"/>
      <protection/>
    </xf>
    <xf numFmtId="2" fontId="6" fillId="0" borderId="10" xfId="0" applyNumberFormat="1" applyFont="1" applyFill="1" applyBorder="1" applyAlignment="1">
      <alignment vertical="center"/>
    </xf>
    <xf numFmtId="2" fontId="0" fillId="0" borderId="10" xfId="0" applyNumberFormat="1" applyFont="1" applyFill="1" applyBorder="1" applyAlignment="1">
      <alignment vertical="center"/>
    </xf>
    <xf numFmtId="0" fontId="5" fillId="0" borderId="0" xfId="0" applyFont="1" applyFill="1" applyBorder="1" applyAlignment="1">
      <alignment horizontal="center"/>
    </xf>
    <xf numFmtId="0" fontId="94" fillId="0" borderId="0" xfId="0" applyFont="1" applyAlignment="1">
      <alignment horizontal="center"/>
    </xf>
    <xf numFmtId="0" fontId="8" fillId="0" borderId="0" xfId="0" applyFont="1" applyAlignment="1">
      <alignment horizontal="center"/>
    </xf>
    <xf numFmtId="0" fontId="14" fillId="0" borderId="0" xfId="0" applyFont="1" applyAlignment="1">
      <alignment horizontal="center"/>
    </xf>
    <xf numFmtId="9" fontId="6" fillId="0" borderId="10" xfId="73" applyFont="1" applyBorder="1" applyAlignment="1">
      <alignment horizontal="center"/>
    </xf>
    <xf numFmtId="2" fontId="5" fillId="0" borderId="15" xfId="0" applyNumberFormat="1" applyFont="1" applyBorder="1" applyAlignment="1">
      <alignment/>
    </xf>
    <xf numFmtId="0" fontId="5" fillId="0" borderId="10" xfId="0" applyFont="1" applyBorder="1" applyAlignment="1">
      <alignment/>
    </xf>
    <xf numFmtId="2" fontId="5" fillId="0" borderId="10" xfId="73" applyNumberFormat="1" applyFont="1" applyBorder="1" applyAlignment="1">
      <alignment horizontal="center" vertical="center"/>
    </xf>
    <xf numFmtId="9" fontId="5" fillId="0" borderId="10" xfId="73" applyFont="1" applyBorder="1" applyAlignment="1">
      <alignment horizontal="center" vertical="center"/>
    </xf>
    <xf numFmtId="0" fontId="5" fillId="0" borderId="10" xfId="73" applyNumberFormat="1" applyFont="1" applyBorder="1" applyAlignment="1">
      <alignment horizontal="center" vertical="center"/>
    </xf>
    <xf numFmtId="0" fontId="14" fillId="0" borderId="10" xfId="0" applyFont="1" applyBorder="1" applyAlignment="1">
      <alignment horizontal="center" vertical="top"/>
    </xf>
    <xf numFmtId="2" fontId="16" fillId="0" borderId="10" xfId="73" applyNumberFormat="1" applyFont="1" applyBorder="1" applyAlignment="1">
      <alignment horizontal="center" vertical="center"/>
    </xf>
    <xf numFmtId="9" fontId="14" fillId="0" borderId="10" xfId="73" applyFont="1" applyBorder="1" applyAlignment="1">
      <alignment horizontal="center" vertical="center"/>
    </xf>
    <xf numFmtId="2" fontId="6" fillId="0" borderId="10" xfId="0" applyNumberFormat="1" applyFont="1" applyFill="1" applyBorder="1" applyAlignment="1">
      <alignment horizontal="center"/>
    </xf>
    <xf numFmtId="2" fontId="8" fillId="0" borderId="10" xfId="0" applyNumberFormat="1" applyFont="1" applyBorder="1" applyAlignment="1">
      <alignment horizontal="center" vertical="center"/>
    </xf>
    <xf numFmtId="2" fontId="8" fillId="0" borderId="10" xfId="73" applyNumberFormat="1" applyFont="1" applyBorder="1" applyAlignment="1">
      <alignment horizontal="center" vertical="center"/>
    </xf>
    <xf numFmtId="9" fontId="8" fillId="32" borderId="10" xfId="73" applyFont="1" applyFill="1" applyBorder="1" applyAlignment="1">
      <alignment horizontal="center" vertical="center"/>
    </xf>
    <xf numFmtId="2" fontId="8"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6" fillId="0" borderId="10" xfId="73" applyNumberFormat="1" applyFont="1" applyBorder="1" applyAlignment="1">
      <alignment horizontal="center" vertical="center"/>
    </xf>
    <xf numFmtId="9" fontId="6" fillId="0" borderId="10" xfId="73" applyFont="1" applyBorder="1" applyAlignment="1" quotePrefix="1">
      <alignment horizontal="center" vertical="center"/>
    </xf>
    <xf numFmtId="2" fontId="6" fillId="0" borderId="10" xfId="73" applyNumberFormat="1" applyFont="1" applyBorder="1" applyAlignment="1">
      <alignment horizontal="center" vertical="center"/>
    </xf>
    <xf numFmtId="2" fontId="27" fillId="0" borderId="10" xfId="70" applyNumberFormat="1" applyFont="1" applyBorder="1" applyAlignment="1">
      <alignment horizontal="center"/>
      <protection/>
    </xf>
    <xf numFmtId="9" fontId="5" fillId="0" borderId="10" xfId="73" applyNumberFormat="1" applyFont="1" applyBorder="1" applyAlignment="1">
      <alignment/>
    </xf>
    <xf numFmtId="0" fontId="5" fillId="0" borderId="10" xfId="0" applyFont="1" applyBorder="1" applyAlignment="1">
      <alignment horizontal="center" wrapText="1"/>
    </xf>
    <xf numFmtId="9" fontId="5" fillId="0" borderId="10" xfId="73" applyFont="1" applyBorder="1" applyAlignment="1">
      <alignment horizontal="center" wrapText="1"/>
    </xf>
    <xf numFmtId="2" fontId="17" fillId="0" borderId="10" xfId="62" applyNumberFormat="1" applyFont="1" applyBorder="1" applyAlignment="1">
      <alignment horizontal="center"/>
      <protection/>
    </xf>
    <xf numFmtId="9" fontId="5" fillId="32" borderId="10" xfId="73" applyNumberFormat="1" applyFont="1" applyFill="1" applyBorder="1" applyAlignment="1">
      <alignment horizontal="center" vertical="top" wrapText="1"/>
    </xf>
    <xf numFmtId="9" fontId="8" fillId="0" borderId="0" xfId="73" applyFont="1" applyAlignment="1">
      <alignment horizontal="left"/>
    </xf>
    <xf numFmtId="9" fontId="0" fillId="0" borderId="10" xfId="73" applyFont="1" applyBorder="1" applyAlignment="1" quotePrefix="1">
      <alignment horizontal="center"/>
    </xf>
    <xf numFmtId="9" fontId="0" fillId="0" borderId="10" xfId="73" applyFont="1" applyFill="1" applyBorder="1" applyAlignment="1">
      <alignment horizontal="right"/>
    </xf>
    <xf numFmtId="2" fontId="0" fillId="0" borderId="24" xfId="60" applyNumberFormat="1" applyFont="1" applyBorder="1" applyAlignment="1">
      <alignment horizontal="center" vertical="center"/>
      <protection/>
    </xf>
    <xf numFmtId="0" fontId="33" fillId="0" borderId="24" xfId="60" applyFont="1" applyBorder="1" applyAlignment="1">
      <alignment horizontal="center" vertical="center"/>
      <protection/>
    </xf>
    <xf numFmtId="0" fontId="33" fillId="0" borderId="10" xfId="60" applyFont="1" applyBorder="1" applyAlignment="1">
      <alignment horizontal="center" vertical="center"/>
      <protection/>
    </xf>
    <xf numFmtId="0" fontId="33" fillId="34" borderId="10" xfId="60" applyFont="1" applyFill="1" applyBorder="1" applyAlignment="1">
      <alignment horizontal="center" vertical="center"/>
      <protection/>
    </xf>
    <xf numFmtId="2" fontId="6" fillId="0" borderId="24" xfId="0" applyNumberFormat="1" applyFont="1" applyBorder="1" applyAlignment="1">
      <alignment horizontal="center"/>
    </xf>
    <xf numFmtId="0" fontId="6" fillId="0" borderId="24" xfId="0" applyFont="1" applyBorder="1" applyAlignment="1">
      <alignment horizontal="center"/>
    </xf>
    <xf numFmtId="0" fontId="33" fillId="0" borderId="10" xfId="0" applyFont="1" applyBorder="1" applyAlignment="1">
      <alignment horizontal="center" vertical="center"/>
    </xf>
    <xf numFmtId="0" fontId="33" fillId="34" borderId="10" xfId="0" applyFont="1" applyFill="1" applyBorder="1" applyAlignment="1">
      <alignment horizontal="center" vertical="center"/>
    </xf>
    <xf numFmtId="0" fontId="5" fillId="33" borderId="0" xfId="0" applyFont="1" applyFill="1" applyBorder="1" applyAlignment="1">
      <alignment horizontal="center" vertical="center" wrapText="1"/>
    </xf>
    <xf numFmtId="0" fontId="6" fillId="0" borderId="0" xfId="0" applyFont="1" applyBorder="1" applyAlignment="1">
      <alignment horizontal="left"/>
    </xf>
    <xf numFmtId="0" fontId="27" fillId="0" borderId="0" xfId="60" applyFont="1" applyBorder="1" applyAlignment="1">
      <alignment horizontal="center" vertical="center"/>
      <protection/>
    </xf>
    <xf numFmtId="0" fontId="0" fillId="0" borderId="0" xfId="0" applyFont="1" applyBorder="1" applyAlignment="1">
      <alignment horizontal="center" vertical="center"/>
    </xf>
    <xf numFmtId="0" fontId="27" fillId="34" borderId="0" xfId="60" applyFont="1" applyFill="1" applyBorder="1" applyAlignment="1">
      <alignment horizontal="center" vertical="center"/>
      <protection/>
    </xf>
    <xf numFmtId="2" fontId="17" fillId="0" borderId="0" xfId="0" applyNumberFormat="1" applyFont="1" applyBorder="1" applyAlignment="1">
      <alignment horizontal="center" vertical="center"/>
    </xf>
    <xf numFmtId="9" fontId="5" fillId="33" borderId="0" xfId="73" applyFont="1" applyFill="1" applyBorder="1" applyAlignment="1">
      <alignment horizontal="center" vertical="center" wrapText="1"/>
    </xf>
    <xf numFmtId="2" fontId="0" fillId="0" borderId="0" xfId="59" applyNumberFormat="1" applyFont="1" applyBorder="1" applyAlignment="1">
      <alignment horizontal="center" vertical="center"/>
      <protection/>
    </xf>
    <xf numFmtId="0" fontId="0" fillId="0" borderId="0" xfId="59" applyFont="1" applyBorder="1" applyAlignment="1">
      <alignment horizontal="center" vertical="center"/>
      <protection/>
    </xf>
    <xf numFmtId="2" fontId="0" fillId="0" borderId="0" xfId="59" applyNumberFormat="1" applyFont="1" applyFill="1" applyBorder="1" applyAlignment="1">
      <alignment horizontal="center" vertical="center"/>
      <protection/>
    </xf>
    <xf numFmtId="0" fontId="0" fillId="0" borderId="0" xfId="59" applyFont="1" applyFill="1" applyBorder="1" applyAlignment="1">
      <alignment horizontal="center" vertical="center"/>
      <protection/>
    </xf>
    <xf numFmtId="2" fontId="0" fillId="0" borderId="0" xfId="59" applyNumberFormat="1" applyFont="1" applyBorder="1" applyAlignment="1">
      <alignment horizontal="center" vertical="center" wrapText="1"/>
      <protection/>
    </xf>
    <xf numFmtId="2" fontId="17" fillId="0" borderId="0" xfId="59" applyNumberFormat="1" applyFont="1" applyBorder="1" applyAlignment="1">
      <alignment horizontal="center" vertical="center"/>
      <protection/>
    </xf>
    <xf numFmtId="2" fontId="17" fillId="0" borderId="0" xfId="60" applyNumberFormat="1" applyFont="1" applyBorder="1" applyAlignment="1">
      <alignment horizontal="center" vertical="center"/>
      <protection/>
    </xf>
    <xf numFmtId="0" fontId="6" fillId="0" borderId="0" xfId="0" applyFont="1" applyBorder="1" applyAlignment="1">
      <alignment horizontal="center" vertical="center"/>
    </xf>
    <xf numFmtId="2" fontId="95" fillId="0" borderId="0" xfId="0" applyNumberFormat="1" applyFont="1" applyFill="1" applyAlignment="1">
      <alignment/>
    </xf>
    <xf numFmtId="9" fontId="95" fillId="0" borderId="0" xfId="73" applyFont="1" applyFill="1" applyAlignment="1">
      <alignment/>
    </xf>
    <xf numFmtId="2" fontId="0" fillId="0" borderId="0" xfId="0" applyNumberFormat="1" applyFont="1" applyBorder="1" applyAlignment="1">
      <alignment horizontal="center" vertical="center"/>
    </xf>
    <xf numFmtId="2" fontId="0" fillId="0" borderId="0" xfId="60" applyNumberFormat="1" applyFont="1" applyBorder="1" applyAlignment="1">
      <alignment horizontal="center" vertical="center"/>
      <protection/>
    </xf>
    <xf numFmtId="0" fontId="93" fillId="0" borderId="0" xfId="0" applyFont="1" applyBorder="1" applyAlignment="1">
      <alignment/>
    </xf>
    <xf numFmtId="0" fontId="14" fillId="0" borderId="0" xfId="0" applyFont="1" applyBorder="1" applyAlignment="1">
      <alignment/>
    </xf>
    <xf numFmtId="0" fontId="5" fillId="0" borderId="0" xfId="0" applyFont="1" applyBorder="1" applyAlignment="1">
      <alignment/>
    </xf>
    <xf numFmtId="9" fontId="17" fillId="0" borderId="10" xfId="73" applyNumberFormat="1" applyFont="1" applyBorder="1" applyAlignment="1">
      <alignment/>
    </xf>
    <xf numFmtId="0" fontId="25" fillId="33" borderId="0" xfId="0" applyFont="1" applyFill="1" applyBorder="1" applyAlignment="1">
      <alignment horizontal="center" vertical="center" wrapText="1"/>
    </xf>
    <xf numFmtId="2" fontId="0" fillId="34" borderId="0" xfId="0" applyNumberFormat="1" applyFont="1" applyFill="1" applyBorder="1" applyAlignment="1">
      <alignment horizontal="center" vertical="center"/>
    </xf>
    <xf numFmtId="0" fontId="5" fillId="0" borderId="23" xfId="0" applyFont="1" applyFill="1" applyBorder="1" applyAlignment="1">
      <alignment horizontal="center" wrapText="1"/>
    </xf>
    <xf numFmtId="2" fontId="5" fillId="0" borderId="0" xfId="0" applyNumberFormat="1" applyFont="1" applyBorder="1" applyAlignment="1">
      <alignment horizontal="center" vertical="center"/>
    </xf>
    <xf numFmtId="1" fontId="5" fillId="0" borderId="0" xfId="73" applyNumberFormat="1" applyFont="1" applyBorder="1" applyAlignment="1">
      <alignment horizontal="center" vertical="center"/>
    </xf>
    <xf numFmtId="9" fontId="5" fillId="32" borderId="0" xfId="73" applyFont="1" applyFill="1" applyBorder="1" applyAlignment="1">
      <alignment horizontal="center" vertical="center"/>
    </xf>
    <xf numFmtId="2" fontId="5" fillId="32" borderId="0" xfId="0" applyNumberFormat="1" applyFont="1" applyFill="1" applyBorder="1" applyAlignment="1">
      <alignment horizontal="center" vertical="center"/>
    </xf>
    <xf numFmtId="0" fontId="6" fillId="0" borderId="0" xfId="0" applyFont="1" applyFill="1" applyBorder="1" applyAlignment="1">
      <alignment horizontal="left"/>
    </xf>
    <xf numFmtId="0" fontId="5" fillId="33" borderId="0" xfId="0" applyFont="1" applyFill="1" applyBorder="1" applyAlignment="1">
      <alignment horizontal="center" wrapText="1"/>
    </xf>
    <xf numFmtId="9" fontId="5" fillId="33" borderId="0" xfId="73" applyFont="1" applyFill="1" applyBorder="1" applyAlignment="1">
      <alignment horizontal="center" wrapText="1"/>
    </xf>
    <xf numFmtId="0" fontId="6" fillId="0" borderId="0" xfId="0" applyFont="1" applyFill="1" applyBorder="1" applyAlignment="1" quotePrefix="1">
      <alignment horizontal="right"/>
    </xf>
    <xf numFmtId="0" fontId="5" fillId="0" borderId="0" xfId="0" applyFont="1" applyFill="1" applyBorder="1" applyAlignment="1">
      <alignment horizontal="right"/>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9" fontId="4" fillId="0" borderId="0" xfId="73" applyFont="1" applyBorder="1" applyAlignment="1">
      <alignment/>
    </xf>
    <xf numFmtId="0" fontId="33" fillId="0" borderId="0" xfId="59" applyFont="1" applyFill="1" applyBorder="1" applyAlignment="1">
      <alignment horizontal="center"/>
      <protection/>
    </xf>
    <xf numFmtId="1" fontId="6" fillId="0" borderId="0" xfId="73" applyNumberFormat="1" applyFont="1" applyFill="1" applyBorder="1" applyAlignment="1">
      <alignment horizontal="center"/>
    </xf>
    <xf numFmtId="0" fontId="33" fillId="0" borderId="0" xfId="59" applyFont="1" applyFill="1" applyBorder="1" applyAlignment="1">
      <alignment horizontal="center"/>
      <protection/>
    </xf>
    <xf numFmtId="1" fontId="5"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8" fillId="33" borderId="0" xfId="0" applyFont="1" applyFill="1" applyBorder="1" applyAlignment="1">
      <alignment horizontal="center" vertical="center" wrapText="1"/>
    </xf>
    <xf numFmtId="0" fontId="0" fillId="0" borderId="0" xfId="60" applyFont="1" applyBorder="1" applyAlignment="1">
      <alignment horizontal="center" vertical="center"/>
      <protection/>
    </xf>
    <xf numFmtId="1" fontId="0" fillId="0" borderId="0" xfId="60" applyNumberFormat="1" applyFont="1" applyBorder="1" applyAlignment="1">
      <alignment horizontal="center" vertical="center"/>
      <protection/>
    </xf>
    <xf numFmtId="1" fontId="17" fillId="0" borderId="0" xfId="60" applyNumberFormat="1" applyFont="1" applyBorder="1" applyAlignment="1">
      <alignment horizontal="center" vertical="center"/>
      <protection/>
    </xf>
    <xf numFmtId="0" fontId="0" fillId="0" borderId="0" xfId="60" applyFont="1" applyBorder="1">
      <alignment/>
      <protection/>
    </xf>
    <xf numFmtId="1" fontId="0" fillId="0" borderId="0" xfId="60" applyNumberFormat="1" applyFont="1" applyBorder="1">
      <alignment/>
      <protection/>
    </xf>
    <xf numFmtId="0" fontId="17" fillId="0" borderId="0" xfId="60" applyFont="1" applyBorder="1">
      <alignment/>
      <protection/>
    </xf>
    <xf numFmtId="1" fontId="17" fillId="0" borderId="0" xfId="60" applyNumberFormat="1" applyFont="1" applyBorder="1">
      <alignment/>
      <protection/>
    </xf>
    <xf numFmtId="0" fontId="0" fillId="0" borderId="0" xfId="60" applyFont="1" applyBorder="1" applyAlignment="1">
      <alignment horizontal="center" vertical="center" wrapText="1"/>
      <protection/>
    </xf>
    <xf numFmtId="0" fontId="14" fillId="0" borderId="0" xfId="0" applyFont="1" applyBorder="1" applyAlignment="1">
      <alignment horizontal="left"/>
    </xf>
    <xf numFmtId="0" fontId="14" fillId="0" borderId="0" xfId="0" applyFont="1" applyBorder="1" applyAlignment="1">
      <alignment horizontal="left" wrapText="1"/>
    </xf>
    <xf numFmtId="0" fontId="6" fillId="34" borderId="10" xfId="0" applyFont="1" applyFill="1" applyBorder="1" applyAlignment="1">
      <alignment vertical="center" wrapText="1"/>
    </xf>
    <xf numFmtId="9" fontId="8" fillId="0" borderId="10" xfId="73" applyFont="1" applyBorder="1" applyAlignment="1">
      <alignment horizontal="right" vertical="center"/>
    </xf>
    <xf numFmtId="1" fontId="8" fillId="0" borderId="10" xfId="73" applyNumberFormat="1" applyFont="1" applyBorder="1" applyAlignment="1">
      <alignment vertical="center"/>
    </xf>
    <xf numFmtId="2" fontId="17" fillId="0" borderId="10" xfId="0" applyNumberFormat="1" applyFont="1" applyBorder="1" applyAlignment="1">
      <alignment horizontal="center" vertical="center" wrapText="1"/>
    </xf>
    <xf numFmtId="2" fontId="5" fillId="0" borderId="0" xfId="0" applyNumberFormat="1" applyFont="1" applyFill="1" applyAlignment="1">
      <alignment horizontal="center" vertical="center"/>
    </xf>
    <xf numFmtId="2" fontId="33" fillId="34" borderId="10" xfId="59" applyNumberFormat="1" applyFont="1" applyFill="1" applyBorder="1">
      <alignment/>
      <protection/>
    </xf>
    <xf numFmtId="2" fontId="0" fillId="34" borderId="10" xfId="0" applyNumberFormat="1" applyFont="1" applyFill="1" applyBorder="1" applyAlignment="1">
      <alignment/>
    </xf>
    <xf numFmtId="2" fontId="27" fillId="34" borderId="10" xfId="70" applyNumberFormat="1" applyFont="1" applyFill="1" applyBorder="1">
      <alignment/>
      <protection/>
    </xf>
    <xf numFmtId="2" fontId="5" fillId="34" borderId="10" xfId="0" applyNumberFormat="1" applyFont="1" applyFill="1" applyBorder="1" applyAlignment="1">
      <alignment/>
    </xf>
    <xf numFmtId="2" fontId="0" fillId="0" borderId="10" xfId="0" applyNumberFormat="1" applyFont="1" applyBorder="1" applyAlignment="1">
      <alignment horizontal="center" vertical="top" wrapText="1"/>
    </xf>
    <xf numFmtId="0" fontId="0" fillId="0" borderId="10" xfId="0" applyBorder="1" applyAlignment="1">
      <alignment horizontal="center"/>
    </xf>
    <xf numFmtId="9" fontId="0" fillId="0" borderId="10" xfId="73" applyFont="1" applyBorder="1" applyAlignment="1">
      <alignment horizontal="center"/>
    </xf>
    <xf numFmtId="0" fontId="17" fillId="0" borderId="10" xfId="0" applyFont="1" applyBorder="1" applyAlignment="1">
      <alignment horizontal="center"/>
    </xf>
    <xf numFmtId="9" fontId="17" fillId="0" borderId="10" xfId="73" applyFont="1" applyBorder="1" applyAlignment="1">
      <alignment horizontal="center"/>
    </xf>
    <xf numFmtId="0" fontId="17" fillId="0" borderId="0" xfId="0" applyFont="1" applyAlignment="1">
      <alignment/>
    </xf>
    <xf numFmtId="0" fontId="6" fillId="0" borderId="25" xfId="0" applyFont="1" applyBorder="1" applyAlignment="1">
      <alignment horizontal="center" wrapText="1"/>
    </xf>
    <xf numFmtId="0" fontId="8" fillId="0" borderId="26" xfId="0" applyFont="1" applyBorder="1" applyAlignment="1">
      <alignment horizontal="center"/>
    </xf>
    <xf numFmtId="0" fontId="17" fillId="0" borderId="26" xfId="60" applyFont="1" applyBorder="1" applyAlignment="1">
      <alignment horizontal="center" vertical="center"/>
      <protection/>
    </xf>
    <xf numFmtId="0" fontId="0" fillId="0" borderId="13" xfId="0" applyFont="1" applyBorder="1" applyAlignment="1">
      <alignment horizontal="center" wrapText="1"/>
    </xf>
    <xf numFmtId="9" fontId="0" fillId="0" borderId="16" xfId="73" applyFont="1" applyBorder="1" applyAlignment="1">
      <alignment horizontal="center"/>
    </xf>
    <xf numFmtId="0" fontId="0" fillId="0" borderId="14" xfId="0" applyFont="1" applyBorder="1" applyAlignment="1">
      <alignment horizontal="center" wrapText="1"/>
    </xf>
    <xf numFmtId="0" fontId="0" fillId="0" borderId="27" xfId="60" applyFont="1" applyBorder="1" applyAlignment="1">
      <alignment horizontal="center" vertical="center" wrapText="1"/>
      <protection/>
    </xf>
    <xf numFmtId="0" fontId="0" fillId="0" borderId="15" xfId="60" applyFont="1" applyBorder="1" applyAlignment="1">
      <alignment horizontal="center" vertical="center" wrapText="1"/>
      <protection/>
    </xf>
    <xf numFmtId="0" fontId="0" fillId="0" borderId="15" xfId="0" applyFont="1" applyBorder="1" applyAlignment="1">
      <alignment horizontal="center"/>
    </xf>
    <xf numFmtId="9" fontId="0" fillId="0" borderId="20" xfId="73" applyFont="1" applyBorder="1" applyAlignment="1">
      <alignment horizontal="center"/>
    </xf>
    <xf numFmtId="0" fontId="0" fillId="0" borderId="28" xfId="0" applyFont="1" applyBorder="1" applyAlignment="1">
      <alignment horizontal="center" wrapText="1"/>
    </xf>
    <xf numFmtId="0" fontId="0" fillId="0" borderId="29" xfId="60" applyFont="1" applyBorder="1" applyAlignment="1">
      <alignment horizontal="center" vertical="center" wrapText="1"/>
      <protection/>
    </xf>
    <xf numFmtId="0" fontId="0" fillId="0" borderId="24" xfId="60" applyFont="1" applyBorder="1" applyAlignment="1">
      <alignment horizontal="center" vertical="center" wrapText="1"/>
      <protection/>
    </xf>
    <xf numFmtId="0" fontId="0" fillId="0" borderId="24" xfId="0" applyFont="1" applyBorder="1" applyAlignment="1">
      <alignment horizontal="center"/>
    </xf>
    <xf numFmtId="201" fontId="0" fillId="0" borderId="30" xfId="73" applyNumberFormat="1" applyFont="1" applyBorder="1" applyAlignment="1">
      <alignment horizontal="center"/>
    </xf>
    <xf numFmtId="0" fontId="5" fillId="33" borderId="26" xfId="0" applyFont="1" applyFill="1" applyBorder="1" applyAlignment="1">
      <alignment horizontal="center" vertical="center" wrapText="1"/>
    </xf>
    <xf numFmtId="2" fontId="33" fillId="0" borderId="10" xfId="60" applyNumberFormat="1" applyFont="1" applyBorder="1" applyAlignment="1">
      <alignment horizontal="center" vertical="center"/>
      <protection/>
    </xf>
    <xf numFmtId="2" fontId="33" fillId="34" borderId="10" xfId="60" applyNumberFormat="1" applyFont="1" applyFill="1" applyBorder="1" applyAlignment="1">
      <alignment horizontal="center" vertical="center"/>
      <protection/>
    </xf>
    <xf numFmtId="0" fontId="8" fillId="0" borderId="10" xfId="0" applyFont="1" applyFill="1" applyBorder="1" applyAlignment="1">
      <alignment horizontal="center" vertical="top" wrapText="1"/>
    </xf>
    <xf numFmtId="0" fontId="5" fillId="0" borderId="0" xfId="0" applyFont="1" applyBorder="1" applyAlignment="1">
      <alignment horizontal="center" vertical="center"/>
    </xf>
    <xf numFmtId="9" fontId="8" fillId="0" borderId="0" xfId="73" applyFont="1" applyAlignment="1">
      <alignment horizontal="center"/>
    </xf>
    <xf numFmtId="0" fontId="5" fillId="0" borderId="0" xfId="0" applyFont="1" applyAlignment="1">
      <alignment horizontal="center" vertical="center"/>
    </xf>
    <xf numFmtId="14" fontId="6" fillId="34" borderId="10" xfId="0" applyNumberFormat="1" applyFont="1" applyFill="1" applyBorder="1" applyAlignment="1" quotePrefix="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quotePrefix="1">
      <alignment horizontal="right" vertical="center" wrapText="1"/>
    </xf>
    <xf numFmtId="0" fontId="6" fillId="34" borderId="10" xfId="0" applyFont="1" applyFill="1" applyBorder="1" applyAlignment="1">
      <alignment horizontal="right" vertical="center"/>
    </xf>
    <xf numFmtId="1" fontId="0" fillId="0" borderId="22" xfId="0" applyNumberFormat="1" applyFont="1" applyBorder="1" applyAlignment="1">
      <alignment horizontal="center" vertical="center"/>
    </xf>
    <xf numFmtId="1" fontId="38" fillId="0" borderId="22" xfId="0" applyNumberFormat="1" applyFont="1" applyBorder="1" applyAlignment="1">
      <alignment horizontal="center" vertical="center"/>
    </xf>
    <xf numFmtId="14"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xf>
    <xf numFmtId="0" fontId="21" fillId="0" borderId="10" xfId="0" applyFont="1" applyBorder="1" applyAlignment="1">
      <alignment horizontal="center" wrapText="1"/>
    </xf>
    <xf numFmtId="1" fontId="21" fillId="0" borderId="10" xfId="0" applyNumberFormat="1" applyFont="1" applyBorder="1" applyAlignment="1">
      <alignment horizontal="center"/>
    </xf>
    <xf numFmtId="0" fontId="17" fillId="32" borderId="10" xfId="0" applyFont="1" applyFill="1" applyBorder="1" applyAlignment="1">
      <alignment horizontal="left" vertical="center" wrapText="1"/>
    </xf>
    <xf numFmtId="9" fontId="21" fillId="32" borderId="10" xfId="73" applyFont="1" applyFill="1" applyBorder="1" applyAlignment="1">
      <alignment vertical="center"/>
    </xf>
    <xf numFmtId="0" fontId="37" fillId="32" borderId="10" xfId="0" applyFont="1" applyFill="1" applyBorder="1" applyAlignment="1">
      <alignment horizontal="center" vertical="center" wrapText="1"/>
    </xf>
    <xf numFmtId="0" fontId="16" fillId="0" borderId="10" xfId="60" applyFont="1" applyBorder="1" applyAlignment="1">
      <alignment horizontal="center" vertical="center"/>
      <protection/>
    </xf>
    <xf numFmtId="0" fontId="16" fillId="0" borderId="10" xfId="0" applyFont="1" applyBorder="1" applyAlignment="1">
      <alignment horizontal="center" wrapText="1"/>
    </xf>
    <xf numFmtId="0" fontId="16" fillId="0" borderId="10" xfId="0" applyFont="1" applyBorder="1" applyAlignment="1">
      <alignment horizontal="center" vertical="center" wrapText="1"/>
    </xf>
    <xf numFmtId="1" fontId="16" fillId="0" borderId="10" xfId="0" applyNumberFormat="1" applyFont="1" applyBorder="1" applyAlignment="1">
      <alignment horizontal="center" vertical="center" wrapText="1"/>
    </xf>
    <xf numFmtId="9" fontId="16" fillId="0" borderId="10" xfId="73" applyFont="1" applyBorder="1" applyAlignment="1">
      <alignment horizontal="center" vertical="center"/>
    </xf>
    <xf numFmtId="1" fontId="37" fillId="0" borderId="10" xfId="0" applyNumberFormat="1" applyFont="1" applyFill="1" applyBorder="1" applyAlignment="1">
      <alignment horizontal="center"/>
    </xf>
    <xf numFmtId="1" fontId="37" fillId="0" borderId="10" xfId="0" applyNumberFormat="1" applyFont="1" applyBorder="1" applyAlignment="1">
      <alignment horizontal="center" vertical="center" wrapText="1"/>
    </xf>
    <xf numFmtId="9" fontId="37" fillId="0" borderId="10" xfId="73" applyFont="1" applyBorder="1" applyAlignment="1">
      <alignment horizontal="center" vertical="center"/>
    </xf>
    <xf numFmtId="0" fontId="17" fillId="0" borderId="13" xfId="0" applyFont="1" applyBorder="1" applyAlignment="1">
      <alignment horizontal="center" vertical="center" wrapText="1"/>
    </xf>
    <xf numFmtId="9" fontId="22" fillId="0" borderId="16" xfId="73" applyFont="1" applyBorder="1" applyAlignment="1">
      <alignment horizontal="center"/>
    </xf>
    <xf numFmtId="0" fontId="17" fillId="0" borderId="14" xfId="0" applyFont="1" applyBorder="1" applyAlignment="1">
      <alignment horizontal="center" wrapText="1"/>
    </xf>
    <xf numFmtId="9" fontId="21" fillId="0" borderId="20" xfId="73" applyFont="1" applyBorder="1" applyAlignment="1">
      <alignment horizontal="center"/>
    </xf>
    <xf numFmtId="0" fontId="19" fillId="0" borderId="0" xfId="0" applyFont="1" applyAlignment="1">
      <alignment horizontal="center"/>
    </xf>
    <xf numFmtId="0" fontId="4" fillId="0" borderId="0" xfId="0" applyFont="1" applyAlignment="1">
      <alignment horizontal="center"/>
    </xf>
    <xf numFmtId="1" fontId="21" fillId="0" borderId="10" xfId="0" applyNumberFormat="1" applyFont="1" applyFill="1" applyBorder="1" applyAlignment="1">
      <alignment horizontal="center"/>
    </xf>
    <xf numFmtId="1" fontId="21" fillId="0" borderId="15" xfId="0" applyNumberFormat="1" applyFont="1" applyBorder="1" applyAlignment="1">
      <alignment horizontal="center"/>
    </xf>
    <xf numFmtId="0" fontId="18" fillId="0" borderId="0" xfId="0" applyFont="1" applyBorder="1" applyAlignment="1">
      <alignment horizontal="center"/>
    </xf>
    <xf numFmtId="0" fontId="8" fillId="0" borderId="10" xfId="0" applyFont="1" applyBorder="1" applyAlignment="1">
      <alignment horizontal="center"/>
    </xf>
    <xf numFmtId="0" fontId="8" fillId="0" borderId="0" xfId="0" applyFont="1" applyFill="1" applyBorder="1" applyAlignment="1">
      <alignment horizontal="center" vertical="top" wrapText="1"/>
    </xf>
    <xf numFmtId="0" fontId="11" fillId="0" borderId="24" xfId="0" applyFont="1" applyBorder="1" applyAlignment="1">
      <alignment horizontal="center" vertical="top" wrapText="1"/>
    </xf>
    <xf numFmtId="0" fontId="6" fillId="0" borderId="24" xfId="0" applyFont="1" applyBorder="1" applyAlignment="1">
      <alignment horizontal="center" vertical="top" wrapText="1"/>
    </xf>
    <xf numFmtId="0" fontId="6" fillId="0" borderId="24" xfId="0" applyFont="1" applyBorder="1" applyAlignment="1">
      <alignment horizontal="center" vertical="center" wrapText="1"/>
    </xf>
    <xf numFmtId="2" fontId="5" fillId="0" borderId="0" xfId="0" applyNumberFormat="1" applyFont="1" applyBorder="1" applyAlignment="1">
      <alignment horizontal="center" vertical="top"/>
    </xf>
    <xf numFmtId="0" fontId="5" fillId="0" borderId="19" xfId="0" applyFont="1" applyFill="1" applyBorder="1" applyAlignment="1">
      <alignment horizontal="center"/>
    </xf>
    <xf numFmtId="2" fontId="6" fillId="0" borderId="0" xfId="0" applyNumberFormat="1" applyFont="1" applyFill="1" applyBorder="1" applyAlignment="1">
      <alignment horizontal="center"/>
    </xf>
    <xf numFmtId="0" fontId="5" fillId="0" borderId="18" xfId="0" applyFont="1" applyFill="1" applyBorder="1" applyAlignment="1">
      <alignment horizontal="center"/>
    </xf>
    <xf numFmtId="0" fontId="25" fillId="0" borderId="0" xfId="0" applyFont="1" applyFill="1" applyAlignment="1">
      <alignment horizontal="center"/>
    </xf>
    <xf numFmtId="0" fontId="96" fillId="0" borderId="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14" fillId="0" borderId="10" xfId="0" applyFont="1" applyBorder="1" applyAlignment="1">
      <alignment horizontal="center" vertical="top" wrapText="1"/>
    </xf>
    <xf numFmtId="0" fontId="6" fillId="34" borderId="10" xfId="0" applyFont="1" applyFill="1" applyBorder="1" applyAlignment="1">
      <alignment horizontal="center" vertical="top" wrapText="1"/>
    </xf>
    <xf numFmtId="0" fontId="6" fillId="34" borderId="10" xfId="0" applyFont="1" applyFill="1" applyBorder="1" applyAlignment="1">
      <alignment horizontal="center"/>
    </xf>
    <xf numFmtId="9" fontId="6" fillId="0" borderId="0" xfId="73" applyFont="1" applyBorder="1" applyAlignment="1">
      <alignment vertical="center"/>
    </xf>
    <xf numFmtId="0" fontId="22" fillId="32" borderId="10" xfId="0" applyFont="1" applyFill="1" applyBorder="1" applyAlignment="1">
      <alignment horizontal="center" vertical="center"/>
    </xf>
    <xf numFmtId="1" fontId="22" fillId="0" borderId="10" xfId="0" applyNumberFormat="1" applyFont="1" applyFill="1" applyBorder="1" applyAlignment="1">
      <alignment horizontal="center"/>
    </xf>
    <xf numFmtId="0" fontId="16" fillId="0" borderId="10" xfId="59" applyFont="1" applyFill="1" applyBorder="1" applyAlignment="1">
      <alignment horizontal="center" vertical="top"/>
      <protection/>
    </xf>
    <xf numFmtId="0" fontId="17" fillId="0" borderId="26" xfId="0" applyFont="1" applyBorder="1" applyAlignment="1">
      <alignment horizontal="center"/>
    </xf>
    <xf numFmtId="9" fontId="17" fillId="0" borderId="31" xfId="73" applyFont="1" applyBorder="1" applyAlignment="1">
      <alignment horizontal="center"/>
    </xf>
    <xf numFmtId="1" fontId="17" fillId="0" borderId="10" xfId="0" applyNumberFormat="1" applyFont="1" applyBorder="1" applyAlignment="1">
      <alignment horizontal="right"/>
    </xf>
    <xf numFmtId="1" fontId="17" fillId="0" borderId="10" xfId="73" applyNumberFormat="1" applyFont="1" applyBorder="1" applyAlignment="1">
      <alignment horizontal="right"/>
    </xf>
    <xf numFmtId="9" fontId="17" fillId="0" borderId="10" xfId="73" applyFont="1" applyFill="1" applyBorder="1" applyAlignment="1">
      <alignment/>
    </xf>
    <xf numFmtId="0" fontId="33" fillId="0" borderId="10" xfId="0" applyFont="1" applyBorder="1" applyAlignment="1">
      <alignment/>
    </xf>
    <xf numFmtId="0" fontId="33" fillId="34" borderId="10" xfId="0" applyFont="1" applyFill="1" applyBorder="1" applyAlignment="1">
      <alignment/>
    </xf>
    <xf numFmtId="1" fontId="17" fillId="0" borderId="10" xfId="0" applyNumberFormat="1" applyFont="1" applyFill="1" applyBorder="1" applyAlignment="1">
      <alignment horizontal="right"/>
    </xf>
    <xf numFmtId="1" fontId="17" fillId="0" borderId="10" xfId="73" applyNumberFormat="1" applyFont="1" applyFill="1" applyBorder="1" applyAlignment="1">
      <alignment horizontal="right"/>
    </xf>
    <xf numFmtId="9" fontId="17" fillId="0" borderId="10" xfId="73" applyFont="1" applyBorder="1" applyAlignment="1">
      <alignment horizontal="right"/>
    </xf>
    <xf numFmtId="0" fontId="0" fillId="0" borderId="10" xfId="59" applyFont="1" applyBorder="1" applyAlignment="1">
      <alignment horizontal="right"/>
      <protection/>
    </xf>
    <xf numFmtId="0" fontId="0" fillId="0" borderId="10" xfId="0" applyFont="1" applyFill="1" applyBorder="1" applyAlignment="1" quotePrefix="1">
      <alignment horizontal="center"/>
    </xf>
    <xf numFmtId="9" fontId="17" fillId="0" borderId="10" xfId="0" applyNumberFormat="1" applyFont="1" applyFill="1" applyBorder="1" applyAlignment="1">
      <alignment/>
    </xf>
    <xf numFmtId="0" fontId="0" fillId="0" borderId="0" xfId="0" applyFont="1" applyAlignment="1">
      <alignment/>
    </xf>
    <xf numFmtId="9" fontId="0" fillId="0" borderId="0" xfId="73" applyFont="1" applyBorder="1" applyAlignment="1">
      <alignment/>
    </xf>
    <xf numFmtId="2" fontId="33" fillId="0" borderId="10" xfId="59" applyNumberFormat="1" applyFont="1" applyFill="1" applyBorder="1" applyAlignment="1">
      <alignment horizontal="center" vertical="top"/>
      <protection/>
    </xf>
    <xf numFmtId="9" fontId="5" fillId="0" borderId="10" xfId="73" applyNumberFormat="1" applyFont="1" applyBorder="1" applyAlignment="1">
      <alignment horizontal="center"/>
    </xf>
    <xf numFmtId="9" fontId="5" fillId="32" borderId="10" xfId="73" applyFont="1" applyFill="1" applyBorder="1" applyAlignment="1" quotePrefix="1">
      <alignment horizontal="center"/>
    </xf>
    <xf numFmtId="2" fontId="6" fillId="0" borderId="10" xfId="0" applyNumberFormat="1" applyFont="1" applyFill="1" applyBorder="1" applyAlignment="1">
      <alignment horizontal="center" vertical="center" wrapText="1"/>
    </xf>
    <xf numFmtId="2" fontId="5" fillId="0" borderId="0" xfId="0" applyNumberFormat="1" applyFont="1" applyBorder="1" applyAlignment="1">
      <alignment vertical="center"/>
    </xf>
    <xf numFmtId="2" fontId="5" fillId="0" borderId="0" xfId="0" applyNumberFormat="1" applyFont="1" applyBorder="1" applyAlignment="1">
      <alignment horizontal="center"/>
    </xf>
    <xf numFmtId="2" fontId="6" fillId="34" borderId="0" xfId="0" applyNumberFormat="1" applyFont="1" applyFill="1" applyBorder="1" applyAlignment="1">
      <alignment vertical="center" wrapText="1"/>
    </xf>
    <xf numFmtId="2" fontId="13" fillId="33" borderId="0" xfId="0" applyNumberFormat="1" applyFont="1" applyFill="1" applyBorder="1" applyAlignment="1">
      <alignment horizontal="right"/>
    </xf>
    <xf numFmtId="0" fontId="16" fillId="0" borderId="10" xfId="0" applyFont="1" applyBorder="1" applyAlignment="1">
      <alignment horizontal="center" vertical="center"/>
    </xf>
    <xf numFmtId="9" fontId="0" fillId="35" borderId="10" xfId="73" applyFont="1" applyFill="1" applyBorder="1" applyAlignment="1">
      <alignment horizontal="right"/>
    </xf>
    <xf numFmtId="0" fontId="33" fillId="0" borderId="23" xfId="0" applyFont="1" applyBorder="1" applyAlignment="1">
      <alignment horizontal="center" vertical="center"/>
    </xf>
    <xf numFmtId="0" fontId="33" fillId="34" borderId="23" xfId="0" applyFont="1" applyFill="1" applyBorder="1" applyAlignment="1">
      <alignment horizontal="center" vertical="center"/>
    </xf>
    <xf numFmtId="9" fontId="10" fillId="0" borderId="10" xfId="73" applyFont="1" applyBorder="1" applyAlignment="1">
      <alignment horizontal="center"/>
    </xf>
    <xf numFmtId="9" fontId="10" fillId="0" borderId="10" xfId="0" applyNumberFormat="1" applyFont="1" applyBorder="1" applyAlignment="1">
      <alignment horizontal="center" vertical="center"/>
    </xf>
    <xf numFmtId="9" fontId="6" fillId="0" borderId="10" xfId="0" applyNumberFormat="1" applyFont="1" applyBorder="1" applyAlignment="1">
      <alignment horizontal="center" vertical="center"/>
    </xf>
    <xf numFmtId="0" fontId="5" fillId="33" borderId="10" xfId="0" applyFont="1" applyFill="1" applyBorder="1" applyAlignment="1">
      <alignment horizontal="center"/>
    </xf>
    <xf numFmtId="2" fontId="97" fillId="0" borderId="0" xfId="0" applyNumberFormat="1" applyFont="1" applyAlignment="1">
      <alignment/>
    </xf>
    <xf numFmtId="0" fontId="97" fillId="0" borderId="0" xfId="0" applyFont="1" applyAlignment="1">
      <alignment horizontal="center"/>
    </xf>
    <xf numFmtId="0" fontId="92" fillId="0" borderId="0" xfId="0" applyFont="1" applyAlignment="1">
      <alignment/>
    </xf>
    <xf numFmtId="0" fontId="92" fillId="0" borderId="0" xfId="0" applyFont="1" applyAlignment="1">
      <alignment horizontal="center"/>
    </xf>
    <xf numFmtId="0" fontId="92" fillId="0" borderId="0" xfId="0" applyFont="1" applyAlignment="1">
      <alignment/>
    </xf>
    <xf numFmtId="2" fontId="98" fillId="0" borderId="0" xfId="0" applyNumberFormat="1" applyFont="1" applyAlignment="1">
      <alignment horizontal="left"/>
    </xf>
    <xf numFmtId="0" fontId="99" fillId="0" borderId="0" xfId="0" applyFont="1" applyAlignment="1">
      <alignment horizontal="center"/>
    </xf>
    <xf numFmtId="0" fontId="99" fillId="0" borderId="0" xfId="0" applyFont="1" applyAlignment="1">
      <alignment horizontal="left"/>
    </xf>
    <xf numFmtId="2" fontId="100" fillId="0" borderId="0" xfId="0" applyNumberFormat="1" applyFont="1" applyAlignment="1">
      <alignment/>
    </xf>
    <xf numFmtId="0" fontId="99" fillId="0" borderId="0" xfId="0" applyFont="1" applyAlignment="1">
      <alignment/>
    </xf>
    <xf numFmtId="2" fontId="101" fillId="0" borderId="0" xfId="0" applyNumberFormat="1" applyFont="1" applyAlignment="1">
      <alignment/>
    </xf>
    <xf numFmtId="2" fontId="101" fillId="0" borderId="0" xfId="0" applyNumberFormat="1" applyFont="1" applyAlignment="1">
      <alignment horizontal="left"/>
    </xf>
    <xf numFmtId="0" fontId="93" fillId="0" borderId="0" xfId="0" applyFont="1" applyAlignment="1">
      <alignment horizontal="left"/>
    </xf>
    <xf numFmtId="0" fontId="101" fillId="0" borderId="0" xfId="0" applyFont="1" applyAlignment="1">
      <alignment horizontal="center" vertical="center"/>
    </xf>
    <xf numFmtId="2" fontId="101" fillId="0" borderId="0" xfId="0" applyNumberFormat="1" applyFont="1" applyAlignment="1">
      <alignment horizontal="center" vertical="center"/>
    </xf>
    <xf numFmtId="0" fontId="93" fillId="0" borderId="0" xfId="0" applyFont="1" applyAlignment="1">
      <alignment horizontal="center" vertical="center"/>
    </xf>
    <xf numFmtId="0" fontId="102" fillId="0" borderId="0" xfId="0" applyFont="1" applyAlignment="1">
      <alignment horizontal="center"/>
    </xf>
    <xf numFmtId="0" fontId="93" fillId="0" borderId="0" xfId="0" applyFont="1" applyBorder="1" applyAlignment="1">
      <alignment wrapText="1"/>
    </xf>
    <xf numFmtId="0" fontId="99" fillId="0" borderId="0" xfId="0" applyFont="1" applyBorder="1" applyAlignment="1">
      <alignment horizontal="center" wrapText="1"/>
    </xf>
    <xf numFmtId="0" fontId="99" fillId="0" borderId="0" xfId="0" applyFont="1" applyBorder="1" applyAlignment="1">
      <alignment horizontal="center"/>
    </xf>
    <xf numFmtId="9" fontId="99" fillId="0" borderId="0" xfId="73" applyFont="1" applyBorder="1" applyAlignment="1">
      <alignment/>
    </xf>
    <xf numFmtId="9" fontId="103" fillId="0" borderId="0" xfId="73" applyFont="1" applyBorder="1" applyAlignment="1">
      <alignment/>
    </xf>
    <xf numFmtId="0" fontId="96" fillId="0" borderId="0" xfId="0" applyFont="1" applyBorder="1" applyAlignment="1">
      <alignment horizontal="center" wrapText="1"/>
    </xf>
    <xf numFmtId="9" fontId="94" fillId="0" borderId="0" xfId="73" applyFont="1" applyAlignment="1">
      <alignment/>
    </xf>
    <xf numFmtId="0" fontId="103" fillId="0" borderId="0" xfId="0" applyFont="1" applyBorder="1" applyAlignment="1">
      <alignment horizontal="center" wrapText="1"/>
    </xf>
    <xf numFmtId="0" fontId="103" fillId="0" borderId="0" xfId="0" applyFont="1" applyBorder="1" applyAlignment="1">
      <alignment horizontal="left" wrapText="1"/>
    </xf>
    <xf numFmtId="0" fontId="93" fillId="0" borderId="0" xfId="0" applyFont="1" applyBorder="1" applyAlignment="1">
      <alignment horizontal="center"/>
    </xf>
    <xf numFmtId="2" fontId="93" fillId="0" borderId="0" xfId="73" applyNumberFormat="1" applyFont="1" applyAlignment="1">
      <alignment/>
    </xf>
    <xf numFmtId="0" fontId="93" fillId="0" borderId="0" xfId="0" applyFont="1" applyAlignment="1">
      <alignment vertical="center"/>
    </xf>
    <xf numFmtId="0" fontId="93" fillId="0" borderId="0" xfId="0" applyFont="1" applyBorder="1" applyAlignment="1">
      <alignment horizontal="center" wrapText="1"/>
    </xf>
    <xf numFmtId="9" fontId="92" fillId="0" borderId="0" xfId="73" applyFont="1" applyBorder="1" applyAlignment="1">
      <alignment/>
    </xf>
    <xf numFmtId="0" fontId="92" fillId="0" borderId="0" xfId="0" applyFont="1" applyBorder="1" applyAlignment="1">
      <alignment horizontal="center"/>
    </xf>
    <xf numFmtId="9" fontId="92" fillId="0" borderId="0" xfId="73" applyFont="1" applyBorder="1" applyAlignment="1">
      <alignment horizontal="center"/>
    </xf>
    <xf numFmtId="9" fontId="92" fillId="0" borderId="0" xfId="73" applyFont="1" applyBorder="1" applyAlignment="1">
      <alignment horizontal="right"/>
    </xf>
    <xf numFmtId="2" fontId="96" fillId="0" borderId="0" xfId="0" applyNumberFormat="1" applyFont="1" applyAlignment="1">
      <alignment horizontal="left"/>
    </xf>
    <xf numFmtId="0" fontId="96" fillId="0" borderId="0" xfId="0" applyFont="1" applyAlignment="1">
      <alignment horizontal="center"/>
    </xf>
    <xf numFmtId="0" fontId="96" fillId="0" borderId="0" xfId="0" applyFont="1" applyAlignment="1">
      <alignment horizontal="left"/>
    </xf>
    <xf numFmtId="2" fontId="93" fillId="0" borderId="0" xfId="0" applyNumberFormat="1" applyFont="1" applyAlignment="1">
      <alignment vertical="center"/>
    </xf>
    <xf numFmtId="1" fontId="92" fillId="0" borderId="0" xfId="0" applyNumberFormat="1" applyFont="1" applyBorder="1" applyAlignment="1">
      <alignment/>
    </xf>
    <xf numFmtId="1" fontId="93" fillId="0" borderId="0" xfId="0" applyNumberFormat="1" applyFont="1" applyBorder="1" applyAlignment="1">
      <alignment horizontal="center"/>
    </xf>
    <xf numFmtId="2" fontId="92" fillId="0" borderId="0" xfId="0" applyNumberFormat="1" applyFont="1" applyAlignment="1">
      <alignment/>
    </xf>
    <xf numFmtId="0" fontId="93" fillId="0" borderId="0" xfId="0" applyFont="1" applyFill="1" applyAlignment="1">
      <alignment horizontal="left"/>
    </xf>
    <xf numFmtId="9" fontId="93" fillId="0" borderId="0" xfId="73" applyFont="1" applyFill="1" applyAlignment="1">
      <alignment horizontal="left"/>
    </xf>
    <xf numFmtId="2" fontId="93" fillId="0" borderId="0" xfId="0" applyNumberFormat="1" applyFont="1" applyAlignment="1">
      <alignment horizontal="left"/>
    </xf>
    <xf numFmtId="2" fontId="93" fillId="0" borderId="0" xfId="0" applyNumberFormat="1" applyFont="1" applyAlignment="1">
      <alignment horizontal="center"/>
    </xf>
    <xf numFmtId="0" fontId="95" fillId="0" borderId="0" xfId="0" applyFont="1" applyAlignment="1">
      <alignment horizontal="center"/>
    </xf>
    <xf numFmtId="0" fontId="95" fillId="0" borderId="0" xfId="0" applyFont="1" applyAlignment="1">
      <alignment horizontal="left"/>
    </xf>
    <xf numFmtId="2" fontId="95" fillId="0" borderId="0" xfId="0" applyNumberFormat="1" applyFont="1" applyAlignment="1">
      <alignment horizontal="left"/>
    </xf>
    <xf numFmtId="0" fontId="104" fillId="0" borderId="0" xfId="0" applyFont="1" applyAlignment="1">
      <alignment horizontal="center"/>
    </xf>
    <xf numFmtId="2" fontId="95" fillId="0" borderId="0" xfId="0" applyNumberFormat="1" applyFont="1" applyFill="1" applyAlignment="1">
      <alignment horizontal="left"/>
    </xf>
    <xf numFmtId="0" fontId="95" fillId="0" borderId="0" xfId="0" applyFont="1" applyAlignment="1">
      <alignment/>
    </xf>
    <xf numFmtId="2" fontId="96" fillId="0" borderId="0" xfId="0" applyNumberFormat="1" applyFont="1" applyBorder="1" applyAlignment="1">
      <alignment horizontal="left" vertical="top" wrapText="1"/>
    </xf>
    <xf numFmtId="2" fontId="92" fillId="0" borderId="0" xfId="73" applyNumberFormat="1" applyFont="1" applyFill="1" applyBorder="1" applyAlignment="1">
      <alignment horizontal="left" vertical="center"/>
    </xf>
    <xf numFmtId="2" fontId="92" fillId="0" borderId="0" xfId="0" applyNumberFormat="1" applyFont="1" applyFill="1" applyBorder="1" applyAlignment="1">
      <alignment vertical="center"/>
    </xf>
    <xf numFmtId="0" fontId="93" fillId="0" borderId="0" xfId="0" applyFont="1" applyAlignment="1" quotePrefix="1">
      <alignment horizontal="center"/>
    </xf>
    <xf numFmtId="2" fontId="93" fillId="0" borderId="0" xfId="0" applyNumberFormat="1" applyFont="1" applyBorder="1" applyAlignment="1">
      <alignment horizontal="center"/>
    </xf>
    <xf numFmtId="0" fontId="102" fillId="0" borderId="0" xfId="0" applyFont="1" applyAlignment="1">
      <alignment/>
    </xf>
    <xf numFmtId="0" fontId="93" fillId="0" borderId="0" xfId="0" applyFont="1" applyFill="1" applyBorder="1" applyAlignment="1" quotePrefix="1">
      <alignment horizontal="center"/>
    </xf>
    <xf numFmtId="0" fontId="93" fillId="0" borderId="0" xfId="0" applyFont="1" applyBorder="1" applyAlignment="1">
      <alignment horizontal="center" vertical="top" wrapText="1"/>
    </xf>
    <xf numFmtId="0" fontId="93" fillId="0" borderId="0" xfId="0" applyFont="1" applyBorder="1" applyAlignment="1">
      <alignment horizontal="right" vertical="center"/>
    </xf>
    <xf numFmtId="0" fontId="93" fillId="0" borderId="0" xfId="0" applyFont="1" applyBorder="1" applyAlignment="1">
      <alignment horizontal="right"/>
    </xf>
    <xf numFmtId="2" fontId="93" fillId="0" borderId="0" xfId="0" applyNumberFormat="1" applyFont="1" applyFill="1" applyAlignment="1">
      <alignment horizontal="left"/>
    </xf>
    <xf numFmtId="0" fontId="95" fillId="0" borderId="0" xfId="0" applyFont="1" applyFill="1" applyAlignment="1">
      <alignment/>
    </xf>
    <xf numFmtId="9" fontId="102" fillId="0" borderId="0" xfId="73" applyFont="1" applyAlignment="1">
      <alignment/>
    </xf>
    <xf numFmtId="0" fontId="102" fillId="0" borderId="0" xfId="0" applyFont="1" applyAlignment="1">
      <alignment/>
    </xf>
    <xf numFmtId="2" fontId="102" fillId="0" borderId="0" xfId="0" applyNumberFormat="1" applyFont="1" applyAlignment="1">
      <alignment/>
    </xf>
    <xf numFmtId="2" fontId="93" fillId="0" borderId="0" xfId="0" applyNumberFormat="1" applyFont="1" applyBorder="1" applyAlignment="1">
      <alignment horizontal="center" vertical="top" wrapText="1"/>
    </xf>
    <xf numFmtId="2" fontId="96" fillId="0" borderId="0" xfId="0" applyNumberFormat="1" applyFont="1" applyBorder="1" applyAlignment="1">
      <alignment horizontal="center" vertical="top" wrapText="1"/>
    </xf>
    <xf numFmtId="0" fontId="92" fillId="0" borderId="0" xfId="0" applyFont="1" applyFill="1" applyBorder="1" applyAlignment="1">
      <alignment/>
    </xf>
    <xf numFmtId="2" fontId="93" fillId="0" borderId="0" xfId="0" applyNumberFormat="1" applyFont="1" applyFill="1" applyBorder="1" applyAlignment="1">
      <alignment vertical="center"/>
    </xf>
    <xf numFmtId="2" fontId="92" fillId="0" borderId="0" xfId="0" applyNumberFormat="1" applyFont="1" applyBorder="1" applyAlignment="1">
      <alignment horizontal="center" vertical="top" wrapText="1"/>
    </xf>
    <xf numFmtId="9" fontId="92" fillId="0" borderId="0" xfId="73" applyFont="1" applyBorder="1" applyAlignment="1">
      <alignment horizontal="center" vertical="top" wrapText="1"/>
    </xf>
    <xf numFmtId="2" fontId="105" fillId="0" borderId="0" xfId="70" applyNumberFormat="1" applyFont="1" applyBorder="1">
      <alignment/>
      <protection/>
    </xf>
    <xf numFmtId="0" fontId="93" fillId="0" borderId="0" xfId="0" applyFont="1" applyFill="1" applyBorder="1" applyAlignment="1">
      <alignment horizontal="center" vertical="top" wrapText="1"/>
    </xf>
    <xf numFmtId="2" fontId="93" fillId="0" borderId="0" xfId="0" applyNumberFormat="1" applyFont="1" applyFill="1" applyBorder="1" applyAlignment="1">
      <alignment horizontal="center" vertical="top" wrapText="1"/>
    </xf>
    <xf numFmtId="0" fontId="93" fillId="0" borderId="0" xfId="0" applyFont="1" applyFill="1" applyBorder="1" applyAlignment="1">
      <alignment horizontal="right"/>
    </xf>
    <xf numFmtId="0" fontId="92" fillId="0" borderId="0" xfId="0" applyFont="1" applyFill="1" applyBorder="1" applyAlignment="1">
      <alignment horizontal="left"/>
    </xf>
    <xf numFmtId="0" fontId="93" fillId="0" borderId="0" xfId="0" applyFont="1" applyFill="1" applyAlignment="1">
      <alignment vertical="center"/>
    </xf>
    <xf numFmtId="1" fontId="93" fillId="0" borderId="0" xfId="0" applyNumberFormat="1" applyFont="1" applyAlignment="1">
      <alignment horizontal="center"/>
    </xf>
    <xf numFmtId="0" fontId="0" fillId="0" borderId="32" xfId="59" applyFont="1" applyFill="1" applyBorder="1" applyAlignment="1">
      <alignment vertical="top"/>
      <protection/>
    </xf>
    <xf numFmtId="1" fontId="16" fillId="0" borderId="22" xfId="0" applyNumberFormat="1" applyFont="1" applyBorder="1" applyAlignment="1">
      <alignment vertical="center" wrapText="1"/>
    </xf>
    <xf numFmtId="0" fontId="5" fillId="33" borderId="33" xfId="0" applyFont="1" applyFill="1" applyBorder="1" applyAlignment="1">
      <alignment vertical="center" wrapText="1"/>
    </xf>
    <xf numFmtId="1" fontId="21" fillId="0" borderId="34" xfId="0" applyNumberFormat="1" applyFont="1" applyBorder="1" applyAlignment="1">
      <alignment/>
    </xf>
    <xf numFmtId="1" fontId="17" fillId="0" borderId="10" xfId="60" applyNumberFormat="1" applyFont="1" applyBorder="1" applyAlignment="1">
      <alignment horizontal="right" vertical="center"/>
      <protection/>
    </xf>
    <xf numFmtId="0" fontId="33" fillId="0" borderId="10" xfId="59" applyFont="1" applyBorder="1">
      <alignment/>
      <protection/>
    </xf>
    <xf numFmtId="2" fontId="0" fillId="34" borderId="10" xfId="0" applyNumberFormat="1" applyFont="1" applyFill="1" applyBorder="1" applyAlignment="1">
      <alignment vertical="center"/>
    </xf>
    <xf numFmtId="2" fontId="6" fillId="34" borderId="10" xfId="0" applyNumberFormat="1" applyFont="1" applyFill="1" applyBorder="1" applyAlignment="1">
      <alignment vertical="center"/>
    </xf>
    <xf numFmtId="0" fontId="93" fillId="34" borderId="0" xfId="0" applyFont="1" applyFill="1" applyAlignment="1">
      <alignment/>
    </xf>
    <xf numFmtId="2" fontId="33" fillId="0" borderId="10" xfId="59" applyNumberFormat="1" applyFont="1" applyFill="1" applyBorder="1">
      <alignment/>
      <protection/>
    </xf>
    <xf numFmtId="2" fontId="27" fillId="0" borderId="10" xfId="70" applyNumberFormat="1" applyFont="1" applyFill="1" applyBorder="1" applyAlignment="1">
      <alignment horizontal="right"/>
      <protection/>
    </xf>
    <xf numFmtId="0" fontId="33" fillId="0" borderId="10" xfId="0" applyFont="1" applyBorder="1" applyAlignment="1">
      <alignment horizontal="left" vertical="center"/>
    </xf>
    <xf numFmtId="0" fontId="33" fillId="34" borderId="10" xfId="0" applyFont="1" applyFill="1" applyBorder="1" applyAlignment="1">
      <alignment horizontal="left" vertical="center"/>
    </xf>
    <xf numFmtId="0" fontId="5" fillId="0" borderId="15" xfId="0" applyFont="1" applyBorder="1" applyAlignment="1">
      <alignment horizontal="left" vertical="center"/>
    </xf>
    <xf numFmtId="0" fontId="6" fillId="34" borderId="0" xfId="0" applyFont="1" applyFill="1" applyBorder="1" applyAlignment="1">
      <alignment horizontal="center"/>
    </xf>
    <xf numFmtId="0" fontId="6" fillId="34" borderId="0" xfId="0" applyFont="1" applyFill="1" applyBorder="1" applyAlignment="1">
      <alignment horizontal="center" vertical="center"/>
    </xf>
    <xf numFmtId="2" fontId="5" fillId="34" borderId="0" xfId="0" applyNumberFormat="1" applyFont="1" applyFill="1" applyBorder="1" applyAlignment="1">
      <alignment/>
    </xf>
    <xf numFmtId="2" fontId="6" fillId="34" borderId="0" xfId="0" applyNumberFormat="1" applyFont="1" applyFill="1" applyBorder="1" applyAlignment="1">
      <alignment horizontal="center"/>
    </xf>
    <xf numFmtId="9" fontId="5" fillId="34" borderId="0" xfId="73" applyFont="1" applyFill="1" applyBorder="1" applyAlignment="1">
      <alignment/>
    </xf>
    <xf numFmtId="0" fontId="6" fillId="34" borderId="0" xfId="0" applyFont="1" applyFill="1" applyAlignment="1">
      <alignment/>
    </xf>
    <xf numFmtId="0" fontId="8" fillId="34" borderId="0" xfId="0" applyFont="1" applyFill="1" applyAlignment="1">
      <alignment horizontal="left"/>
    </xf>
    <xf numFmtId="0" fontId="14" fillId="34" borderId="0" xfId="0" applyFont="1" applyFill="1" applyAlignment="1">
      <alignment horizontal="center"/>
    </xf>
    <xf numFmtId="0" fontId="14" fillId="34" borderId="0" xfId="0" applyFont="1" applyFill="1" applyAlignment="1">
      <alignment horizontal="left"/>
    </xf>
    <xf numFmtId="9" fontId="14" fillId="34" borderId="0" xfId="73" applyFont="1" applyFill="1" applyAlignment="1">
      <alignment horizontal="left"/>
    </xf>
    <xf numFmtId="0" fontId="5" fillId="34" borderId="10" xfId="0" applyFont="1" applyFill="1" applyBorder="1" applyAlignment="1">
      <alignment horizontal="center" vertical="center" wrapText="1"/>
    </xf>
    <xf numFmtId="9" fontId="5" fillId="34" borderId="10" xfId="73" applyFont="1" applyFill="1" applyBorder="1" applyAlignment="1">
      <alignment horizontal="center" vertical="center" wrapText="1"/>
    </xf>
    <xf numFmtId="9" fontId="6" fillId="34" borderId="10" xfId="73" applyFont="1" applyFill="1" applyBorder="1" applyAlignment="1">
      <alignment horizontal="center" vertical="center" wrapText="1"/>
    </xf>
    <xf numFmtId="1" fontId="6" fillId="34" borderId="10" xfId="73" applyNumberFormat="1" applyFont="1" applyFill="1" applyBorder="1" applyAlignment="1">
      <alignment horizontal="center" vertical="center"/>
    </xf>
    <xf numFmtId="9" fontId="6" fillId="34" borderId="10" xfId="73" applyFont="1" applyFill="1" applyBorder="1" applyAlignment="1">
      <alignment horizontal="center" vertical="center"/>
    </xf>
    <xf numFmtId="0" fontId="6" fillId="34" borderId="10" xfId="0" applyFont="1" applyFill="1" applyBorder="1" applyAlignment="1">
      <alignment horizontal="left" vertical="center" wrapText="1"/>
    </xf>
    <xf numFmtId="2" fontId="0" fillId="0" borderId="10" xfId="59" applyNumberFormat="1" applyFont="1" applyBorder="1" applyAlignment="1">
      <alignment horizontal="center" vertical="center" wrapText="1"/>
      <protection/>
    </xf>
    <xf numFmtId="2" fontId="17" fillId="0" borderId="10" xfId="0" applyNumberFormat="1" applyFont="1" applyFill="1" applyBorder="1" applyAlignment="1">
      <alignment/>
    </xf>
    <xf numFmtId="9" fontId="6" fillId="0" borderId="0" xfId="73" applyFont="1" applyBorder="1" applyAlignment="1">
      <alignment horizontal="right" vertical="top" wrapText="1"/>
    </xf>
    <xf numFmtId="9" fontId="6" fillId="0" borderId="0" xfId="73" applyFont="1" applyBorder="1" applyAlignment="1">
      <alignment horizontal="right" vertical="center"/>
    </xf>
    <xf numFmtId="9" fontId="6" fillId="0" borderId="0" xfId="73" applyFont="1" applyBorder="1" applyAlignment="1">
      <alignment horizontal="right"/>
    </xf>
    <xf numFmtId="0" fontId="5" fillId="0" borderId="0" xfId="0" applyFont="1" applyFill="1" applyAlignment="1">
      <alignment/>
    </xf>
    <xf numFmtId="2" fontId="33" fillId="0" borderId="10" xfId="59" applyNumberFormat="1" applyFont="1" applyBorder="1" applyAlignment="1">
      <alignment horizontal="right"/>
      <protection/>
    </xf>
    <xf numFmtId="2" fontId="8" fillId="0" borderId="0" xfId="0" applyNumberFormat="1" applyFont="1" applyAlignment="1">
      <alignment/>
    </xf>
    <xf numFmtId="2" fontId="5" fillId="0" borderId="0" xfId="73" applyNumberFormat="1" applyFont="1" applyFill="1" applyBorder="1" applyAlignment="1">
      <alignment vertical="center"/>
    </xf>
    <xf numFmtId="2" fontId="17" fillId="0" borderId="0" xfId="62" applyNumberFormat="1" applyFont="1" applyBorder="1" applyAlignment="1">
      <alignment horizontal="center"/>
      <protection/>
    </xf>
    <xf numFmtId="2" fontId="27" fillId="0" borderId="0" xfId="70" applyNumberFormat="1" applyFont="1" applyBorder="1" applyAlignment="1">
      <alignment horizontal="left"/>
      <protection/>
    </xf>
    <xf numFmtId="9" fontId="35" fillId="0" borderId="10" xfId="73" applyFont="1" applyBorder="1" applyAlignment="1">
      <alignment/>
    </xf>
    <xf numFmtId="2" fontId="27" fillId="0" borderId="0" xfId="70" applyNumberFormat="1" applyFont="1" applyFill="1" applyBorder="1">
      <alignment/>
      <protection/>
    </xf>
    <xf numFmtId="0" fontId="5" fillId="0" borderId="0" xfId="0" applyFont="1" applyFill="1" applyAlignment="1">
      <alignment/>
    </xf>
    <xf numFmtId="2" fontId="33" fillId="0" borderId="0" xfId="70" applyNumberFormat="1" applyFont="1" applyBorder="1" applyAlignment="1">
      <alignment horizontal="left" vertical="center"/>
      <protection/>
    </xf>
    <xf numFmtId="0" fontId="20" fillId="33" borderId="0" xfId="0" applyFont="1" applyFill="1" applyBorder="1" applyAlignment="1">
      <alignment horizontal="center" vertical="center" wrapText="1"/>
    </xf>
    <xf numFmtId="0" fontId="5" fillId="35" borderId="0" xfId="0" applyFont="1" applyFill="1" applyBorder="1" applyAlignment="1">
      <alignment/>
    </xf>
    <xf numFmtId="0" fontId="5" fillId="35" borderId="0" xfId="0" applyFont="1" applyFill="1" applyBorder="1" applyAlignment="1">
      <alignment horizontal="right"/>
    </xf>
    <xf numFmtId="0" fontId="5" fillId="35" borderId="0" xfId="0" applyFont="1" applyFill="1" applyBorder="1" applyAlignment="1">
      <alignment wrapText="1"/>
    </xf>
    <xf numFmtId="2" fontId="33" fillId="0" borderId="10" xfId="59" applyNumberFormat="1" applyFont="1" applyBorder="1" applyAlignment="1">
      <alignment horizontal="center"/>
      <protection/>
    </xf>
    <xf numFmtId="2" fontId="33" fillId="0" borderId="10" xfId="59" applyNumberFormat="1" applyFont="1" applyFill="1" applyBorder="1" applyAlignment="1">
      <alignment horizontal="center"/>
      <protection/>
    </xf>
    <xf numFmtId="0" fontId="4" fillId="0" borderId="0" xfId="0" applyFont="1" applyFill="1" applyAlignment="1">
      <alignment horizontal="left"/>
    </xf>
    <xf numFmtId="0" fontId="5"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9" fontId="12" fillId="0" borderId="0" xfId="73" applyFont="1" applyFill="1" applyBorder="1" applyAlignment="1">
      <alignment horizontal="left" vertical="center"/>
    </xf>
    <xf numFmtId="2" fontId="6" fillId="0" borderId="0" xfId="0" applyNumberFormat="1"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right"/>
    </xf>
    <xf numFmtId="0" fontId="6" fillId="0" borderId="10" xfId="0" applyFont="1" applyFill="1" applyBorder="1" applyAlignment="1" quotePrefix="1">
      <alignment horizontal="right"/>
    </xf>
    <xf numFmtId="0" fontId="6" fillId="0" borderId="35" xfId="0" applyFont="1" applyFill="1" applyBorder="1" applyAlignment="1">
      <alignment horizontal="center"/>
    </xf>
    <xf numFmtId="0" fontId="6" fillId="0" borderId="35" xfId="0" applyFont="1" applyFill="1" applyBorder="1" applyAlignment="1">
      <alignment horizontal="right"/>
    </xf>
    <xf numFmtId="0" fontId="5" fillId="0" borderId="35" xfId="0" applyFont="1" applyFill="1" applyBorder="1" applyAlignment="1">
      <alignment horizontal="center"/>
    </xf>
    <xf numFmtId="0" fontId="6" fillId="0" borderId="35" xfId="0" applyFont="1" applyFill="1" applyBorder="1" applyAlignment="1">
      <alignment/>
    </xf>
    <xf numFmtId="0" fontId="0" fillId="0" borderId="0" xfId="0" applyFont="1" applyFill="1" applyBorder="1" applyAlignment="1">
      <alignment horizontal="center" vertical="top" wrapText="1"/>
    </xf>
    <xf numFmtId="0" fontId="5" fillId="33" borderId="10" xfId="0" applyFont="1" applyFill="1" applyBorder="1" applyAlignment="1">
      <alignment horizontal="center" vertical="center"/>
    </xf>
    <xf numFmtId="2" fontId="6" fillId="33" borderId="10" xfId="0" applyNumberFormat="1" applyFont="1" applyFill="1" applyBorder="1" applyAlignment="1">
      <alignment horizontal="center"/>
    </xf>
    <xf numFmtId="9" fontId="5" fillId="33" borderId="10" xfId="73" applyFont="1" applyFill="1" applyBorder="1" applyAlignment="1">
      <alignment horizontal="center" vertical="center"/>
    </xf>
    <xf numFmtId="2" fontId="5" fillId="33" borderId="10" xfId="0" applyNumberFormat="1" applyFont="1" applyFill="1" applyBorder="1" applyAlignment="1">
      <alignment horizontal="center" vertical="center"/>
    </xf>
    <xf numFmtId="0" fontId="6" fillId="0" borderId="10" xfId="73" applyNumberFormat="1" applyFont="1" applyFill="1" applyBorder="1" applyAlignment="1">
      <alignment horizontal="center" vertical="center"/>
    </xf>
    <xf numFmtId="9" fontId="5" fillId="0" borderId="10" xfId="73" applyFont="1" applyFill="1" applyBorder="1" applyAlignment="1">
      <alignment horizontal="center" wrapText="1"/>
    </xf>
    <xf numFmtId="0" fontId="5" fillId="0" borderId="10" xfId="0" applyFont="1" applyFill="1" applyBorder="1" applyAlignment="1" quotePrefix="1">
      <alignment horizontal="center"/>
    </xf>
    <xf numFmtId="2" fontId="6" fillId="0" borderId="0" xfId="0" applyNumberFormat="1" applyFont="1" applyFill="1" applyBorder="1" applyAlignment="1">
      <alignment horizontal="center" vertical="center"/>
    </xf>
    <xf numFmtId="9" fontId="5" fillId="32" borderId="0" xfId="73" applyFont="1" applyFill="1" applyBorder="1" applyAlignment="1">
      <alignment vertical="center"/>
    </xf>
    <xf numFmtId="0" fontId="9" fillId="0" borderId="0" xfId="0" applyFont="1" applyFill="1" applyAlignment="1">
      <alignment horizontal="left"/>
    </xf>
    <xf numFmtId="0" fontId="10" fillId="0" borderId="0" xfId="0" applyFont="1" applyFill="1" applyAlignment="1">
      <alignment horizontal="center"/>
    </xf>
    <xf numFmtId="9" fontId="12" fillId="0" borderId="0" xfId="73" applyFont="1" applyFill="1" applyBorder="1" applyAlignment="1">
      <alignment horizontal="center" vertical="center"/>
    </xf>
    <xf numFmtId="2" fontId="6" fillId="0" borderId="0" xfId="0" applyNumberFormat="1" applyFont="1" applyFill="1" applyBorder="1" applyAlignment="1">
      <alignment horizontal="center" vertical="top" wrapText="1"/>
    </xf>
    <xf numFmtId="0" fontId="33" fillId="34" borderId="10" xfId="59" applyFont="1" applyFill="1" applyBorder="1" applyAlignment="1">
      <alignment horizontal="center"/>
      <protection/>
    </xf>
    <xf numFmtId="2" fontId="33" fillId="34" borderId="10" xfId="59" applyNumberFormat="1" applyFont="1" applyFill="1" applyBorder="1" applyAlignment="1">
      <alignment horizontal="center"/>
      <protection/>
    </xf>
    <xf numFmtId="1" fontId="6" fillId="34" borderId="10" xfId="73" applyNumberFormat="1" applyFont="1" applyFill="1" applyBorder="1" applyAlignment="1">
      <alignment horizontal="center"/>
    </xf>
    <xf numFmtId="0" fontId="33" fillId="34" borderId="10" xfId="59" applyFont="1" applyFill="1" applyBorder="1" applyAlignment="1">
      <alignment horizontal="center"/>
      <protection/>
    </xf>
    <xf numFmtId="0" fontId="6" fillId="34" borderId="10" xfId="0" applyFont="1" applyFill="1" applyBorder="1" applyAlignment="1">
      <alignment/>
    </xf>
    <xf numFmtId="1" fontId="6" fillId="34" borderId="0" xfId="73" applyNumberFormat="1" applyFont="1" applyFill="1" applyBorder="1" applyAlignment="1">
      <alignment horizontal="center"/>
    </xf>
    <xf numFmtId="2" fontId="6" fillId="34" borderId="10" xfId="0" applyNumberFormat="1" applyFont="1" applyFill="1" applyBorder="1" applyAlignment="1">
      <alignment horizontal="center"/>
    </xf>
    <xf numFmtId="0" fontId="5" fillId="34" borderId="10" xfId="0" applyFont="1" applyFill="1" applyBorder="1" applyAlignment="1">
      <alignment horizontal="center"/>
    </xf>
    <xf numFmtId="1" fontId="5" fillId="34" borderId="10" xfId="0" applyNumberFormat="1" applyFont="1" applyFill="1" applyBorder="1" applyAlignment="1">
      <alignment horizontal="center"/>
    </xf>
    <xf numFmtId="2" fontId="5" fillId="34" borderId="10" xfId="0" applyNumberFormat="1" applyFont="1" applyFill="1" applyBorder="1" applyAlignment="1">
      <alignment horizontal="center"/>
    </xf>
    <xf numFmtId="1" fontId="6" fillId="0" borderId="0" xfId="0" applyNumberFormat="1" applyFont="1" applyFill="1" applyAlignment="1">
      <alignment horizontal="center"/>
    </xf>
    <xf numFmtId="9" fontId="5" fillId="33" borderId="10" xfId="73" applyFont="1" applyFill="1" applyBorder="1" applyAlignment="1">
      <alignment horizontal="center"/>
    </xf>
    <xf numFmtId="2" fontId="5" fillId="33" borderId="10" xfId="0" applyNumberFormat="1" applyFont="1" applyFill="1" applyBorder="1" applyAlignment="1">
      <alignment horizontal="center"/>
    </xf>
    <xf numFmtId="1" fontId="38" fillId="34" borderId="10" xfId="59" applyNumberFormat="1" applyFont="1" applyFill="1" applyBorder="1" applyAlignment="1">
      <alignment horizontal="center" vertical="center"/>
      <protection/>
    </xf>
    <xf numFmtId="2" fontId="38" fillId="34" borderId="10" xfId="59" applyNumberFormat="1" applyFont="1" applyFill="1" applyBorder="1" applyAlignment="1">
      <alignment horizontal="center" vertical="center"/>
      <protection/>
    </xf>
    <xf numFmtId="1" fontId="38" fillId="0" borderId="10" xfId="59" applyNumberFormat="1" applyFont="1" applyFill="1" applyBorder="1" applyAlignment="1">
      <alignment horizontal="center" vertical="center"/>
      <protection/>
    </xf>
    <xf numFmtId="2" fontId="38" fillId="0" borderId="10" xfId="59" applyNumberFormat="1" applyFont="1" applyFill="1" applyBorder="1" applyAlignment="1">
      <alignment horizontal="center" vertical="center"/>
      <protection/>
    </xf>
    <xf numFmtId="0" fontId="6" fillId="0" borderId="0" xfId="0" applyFont="1" applyFill="1" applyBorder="1" applyAlignment="1">
      <alignment horizontal="center" vertical="center" wrapText="1"/>
    </xf>
    <xf numFmtId="0" fontId="35" fillId="0" borderId="0" xfId="59" applyFont="1" applyFill="1" applyBorder="1" applyAlignment="1">
      <alignment horizontal="center" vertical="center"/>
      <protection/>
    </xf>
    <xf numFmtId="9" fontId="6" fillId="0" borderId="0" xfId="73" applyFont="1" applyFill="1" applyBorder="1" applyAlignment="1">
      <alignment horizontal="center" vertical="center"/>
    </xf>
    <xf numFmtId="0" fontId="5" fillId="0" borderId="10" xfId="0" applyFont="1" applyFill="1" applyBorder="1" applyAlignment="1">
      <alignment horizontal="center"/>
    </xf>
    <xf numFmtId="0" fontId="38" fillId="0" borderId="10" xfId="59" applyFont="1" applyFill="1" applyBorder="1" applyAlignment="1">
      <alignment horizontal="center" vertical="top"/>
      <protection/>
    </xf>
    <xf numFmtId="2" fontId="38" fillId="0" borderId="10" xfId="59" applyNumberFormat="1" applyFont="1" applyFill="1" applyBorder="1" applyAlignment="1">
      <alignment horizontal="center" vertical="top"/>
      <protection/>
    </xf>
    <xf numFmtId="201" fontId="6" fillId="32" borderId="10" xfId="73" applyNumberFormat="1" applyFont="1" applyFill="1" applyBorder="1" applyAlignment="1">
      <alignment/>
    </xf>
    <xf numFmtId="2" fontId="7" fillId="0" borderId="0" xfId="0" applyNumberFormat="1" applyFont="1" applyFill="1" applyAlignment="1">
      <alignment horizontal="center"/>
    </xf>
    <xf numFmtId="1" fontId="38" fillId="0" borderId="10" xfId="59" applyNumberFormat="1" applyFont="1" applyFill="1" applyBorder="1" applyAlignment="1">
      <alignment horizontal="center" vertical="top"/>
      <protection/>
    </xf>
    <xf numFmtId="9" fontId="6" fillId="32" borderId="10" xfId="73" applyNumberFormat="1" applyFont="1" applyFill="1" applyBorder="1" applyAlignment="1">
      <alignment/>
    </xf>
    <xf numFmtId="1" fontId="35" fillId="0" borderId="0" xfId="59" applyNumberFormat="1" applyFont="1" applyFill="1" applyBorder="1" applyAlignment="1">
      <alignment horizontal="center" vertical="top"/>
      <protection/>
    </xf>
    <xf numFmtId="2" fontId="35" fillId="0" borderId="0" xfId="59" applyNumberFormat="1" applyFont="1" applyFill="1" applyBorder="1" applyAlignment="1">
      <alignment horizontal="center" vertical="top"/>
      <protection/>
    </xf>
    <xf numFmtId="0" fontId="35" fillId="0" borderId="36" xfId="59" applyFont="1" applyFill="1" applyBorder="1" applyAlignment="1">
      <alignment horizontal="center" vertical="top"/>
      <protection/>
    </xf>
    <xf numFmtId="9" fontId="5" fillId="32" borderId="0" xfId="73" applyNumberFormat="1" applyFont="1" applyFill="1" applyBorder="1" applyAlignment="1">
      <alignment/>
    </xf>
    <xf numFmtId="2" fontId="6" fillId="0" borderId="10" xfId="73" applyNumberFormat="1"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37" xfId="0" applyFont="1" applyFill="1" applyBorder="1" applyAlignment="1">
      <alignment horizontal="center"/>
    </xf>
    <xf numFmtId="0" fontId="5" fillId="33" borderId="38" xfId="0" applyFont="1" applyFill="1" applyBorder="1" applyAlignment="1">
      <alignment horizontal="center"/>
    </xf>
    <xf numFmtId="0" fontId="5" fillId="33" borderId="39" xfId="0" applyFont="1" applyFill="1" applyBorder="1" applyAlignment="1">
      <alignment horizont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3" fillId="0" borderId="34" xfId="0" applyFont="1" applyFill="1" applyBorder="1" applyAlignment="1">
      <alignment horizontal="center"/>
    </xf>
    <xf numFmtId="0" fontId="13" fillId="0" borderId="43" xfId="0" applyFont="1" applyFill="1" applyBorder="1" applyAlignment="1">
      <alignment horizontal="center"/>
    </xf>
    <xf numFmtId="0" fontId="5" fillId="0" borderId="10" xfId="0" applyFont="1" applyBorder="1" applyAlignment="1">
      <alignment horizontal="center"/>
    </xf>
    <xf numFmtId="0" fontId="13" fillId="33" borderId="10" xfId="0" applyFont="1" applyFill="1" applyBorder="1" applyAlignment="1">
      <alignment horizontal="center"/>
    </xf>
    <xf numFmtId="0" fontId="5" fillId="33" borderId="10" xfId="0" applyFont="1" applyFill="1" applyBorder="1" applyAlignment="1">
      <alignment horizontal="center" vertical="center"/>
    </xf>
    <xf numFmtId="0" fontId="4" fillId="0" borderId="0" xfId="0" applyFont="1" applyBorder="1" applyAlignment="1">
      <alignment horizontal="left"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10" fillId="0" borderId="0" xfId="0" applyFont="1" applyBorder="1" applyAlignment="1">
      <alignment horizontal="center" wrapText="1"/>
    </xf>
    <xf numFmtId="0" fontId="39" fillId="0" borderId="10" xfId="0" applyFont="1" applyBorder="1" applyAlignment="1">
      <alignment horizontal="center"/>
    </xf>
    <xf numFmtId="0" fontId="5" fillId="33" borderId="10" xfId="0" applyFont="1" applyFill="1" applyBorder="1" applyAlignment="1">
      <alignment horizontal="center"/>
    </xf>
    <xf numFmtId="0" fontId="28" fillId="0" borderId="0" xfId="0" applyFont="1" applyAlignment="1">
      <alignment horizontal="center"/>
    </xf>
    <xf numFmtId="0" fontId="5" fillId="0" borderId="0" xfId="0" applyFont="1" applyAlignment="1">
      <alignment horizontal="center"/>
    </xf>
    <xf numFmtId="0" fontId="29" fillId="36" borderId="0" xfId="0" applyFont="1" applyFill="1" applyAlignment="1">
      <alignment horizontal="center"/>
    </xf>
    <xf numFmtId="0" fontId="8" fillId="0" borderId="0" xfId="0" applyFont="1" applyBorder="1" applyAlignment="1">
      <alignment horizontal="left" wrapText="1"/>
    </xf>
    <xf numFmtId="0" fontId="4" fillId="0" borderId="0" xfId="0" applyFont="1" applyFill="1" applyAlignment="1">
      <alignment horizontal="center"/>
    </xf>
    <xf numFmtId="0" fontId="5" fillId="0" borderId="0" xfId="0" applyFont="1" applyBorder="1" applyAlignment="1">
      <alignment horizontal="left" wrapText="1"/>
    </xf>
    <xf numFmtId="0" fontId="8" fillId="0" borderId="0" xfId="0" applyFont="1" applyFill="1" applyBorder="1" applyAlignment="1">
      <alignment horizontal="left"/>
    </xf>
    <xf numFmtId="0" fontId="5" fillId="0" borderId="0" xfId="0" applyFont="1" applyBorder="1" applyAlignment="1">
      <alignment wrapText="1"/>
    </xf>
    <xf numFmtId="0" fontId="5" fillId="0" borderId="10" xfId="0" applyFont="1" applyBorder="1" applyAlignment="1">
      <alignment horizontal="left" vertical="center" wrapText="1"/>
    </xf>
    <xf numFmtId="0" fontId="24" fillId="34" borderId="0" xfId="0" applyFont="1" applyFill="1" applyBorder="1" applyAlignment="1">
      <alignment horizontal="left" wrapText="1"/>
    </xf>
    <xf numFmtId="1" fontId="6" fillId="0" borderId="36" xfId="0" applyNumberFormat="1" applyFont="1" applyBorder="1" applyAlignment="1">
      <alignment horizontal="left" vertical="top" wrapText="1"/>
    </xf>
    <xf numFmtId="0" fontId="8" fillId="0" borderId="0" xfId="0" applyFont="1" applyAlignment="1">
      <alignment horizontal="left"/>
    </xf>
    <xf numFmtId="0" fontId="6" fillId="0" borderId="0" xfId="0" applyFont="1" applyFill="1" applyBorder="1" applyAlignment="1">
      <alignment horizontal="right"/>
    </xf>
    <xf numFmtId="0" fontId="0"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5" fillId="0" borderId="0" xfId="0" applyFont="1" applyBorder="1" applyAlignment="1">
      <alignment horizontal="left"/>
    </xf>
    <xf numFmtId="0" fontId="5" fillId="0" borderId="0" xfId="0" applyFont="1" applyFill="1" applyAlignment="1">
      <alignment horizontal="left"/>
    </xf>
    <xf numFmtId="0" fontId="13" fillId="33"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0" xfId="0" applyFont="1" applyBorder="1" applyAlignment="1">
      <alignment horizontal="center" vertical="center" wrapText="1"/>
    </xf>
    <xf numFmtId="9" fontId="5" fillId="0" borderId="0" xfId="73" applyFont="1" applyBorder="1" applyAlignment="1">
      <alignment horizontal="right"/>
    </xf>
    <xf numFmtId="0" fontId="12" fillId="0" borderId="0" xfId="0" applyFont="1" applyBorder="1" applyAlignment="1">
      <alignment horizontal="right"/>
    </xf>
    <xf numFmtId="0" fontId="6" fillId="0" borderId="10" xfId="0" applyFont="1" applyFill="1" applyBorder="1" applyAlignment="1">
      <alignment horizontal="center"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9" xfId="0" applyFont="1" applyBorder="1" applyAlignment="1">
      <alignment horizontal="center" vertical="center"/>
    </xf>
    <xf numFmtId="0" fontId="20" fillId="33" borderId="48" xfId="0" applyFont="1" applyFill="1" applyBorder="1" applyAlignment="1">
      <alignment horizontal="center" vertical="center" wrapText="1"/>
    </xf>
    <xf numFmtId="0" fontId="20" fillId="33" borderId="46" xfId="0" applyFont="1" applyFill="1" applyBorder="1" applyAlignment="1">
      <alignment horizontal="center" vertical="center" wrapText="1"/>
    </xf>
    <xf numFmtId="0" fontId="20" fillId="33" borderId="4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50" xfId="0" applyFont="1" applyFill="1" applyBorder="1" applyAlignment="1">
      <alignment horizontal="center" vertical="center" wrapText="1"/>
    </xf>
    <xf numFmtId="0" fontId="20" fillId="33" borderId="51" xfId="0" applyFont="1" applyFill="1" applyBorder="1" applyAlignment="1">
      <alignment horizontal="center" vertical="center" wrapText="1"/>
    </xf>
    <xf numFmtId="0" fontId="20" fillId="33" borderId="52" xfId="0" applyFont="1" applyFill="1" applyBorder="1" applyAlignment="1">
      <alignment horizontal="center" vertical="center" wrapText="1"/>
    </xf>
    <xf numFmtId="0" fontId="6" fillId="0" borderId="10" xfId="0" applyFont="1" applyBorder="1" applyAlignment="1">
      <alignment horizontal="center"/>
    </xf>
    <xf numFmtId="0" fontId="5" fillId="0" borderId="0" xfId="0" applyFont="1" applyBorder="1" applyAlignment="1">
      <alignment horizontal="left" vertical="top" wrapText="1"/>
    </xf>
    <xf numFmtId="0" fontId="6" fillId="0" borderId="0" xfId="0" applyFont="1" applyFill="1" applyBorder="1" applyAlignment="1">
      <alignment horizontal="center" vertical="center"/>
    </xf>
    <xf numFmtId="0" fontId="25" fillId="33" borderId="22" xfId="0" applyFont="1" applyFill="1" applyBorder="1" applyAlignment="1">
      <alignment horizontal="center" vertical="center" wrapText="1"/>
    </xf>
    <xf numFmtId="0" fontId="25" fillId="33" borderId="53" xfId="0" applyFont="1" applyFill="1" applyBorder="1" applyAlignment="1">
      <alignment horizontal="center" vertical="center" wrapText="1"/>
    </xf>
    <xf numFmtId="0" fontId="25" fillId="33" borderId="23" xfId="0" applyFont="1" applyFill="1" applyBorder="1" applyAlignment="1">
      <alignment horizontal="center" vertical="center" wrapText="1"/>
    </xf>
    <xf numFmtId="0" fontId="0" fillId="0" borderId="0" xfId="0" applyFont="1" applyFill="1" applyBorder="1" applyAlignment="1">
      <alignment horizontal="left" vertical="top" wrapText="1"/>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23" xfId="0" applyFont="1" applyBorder="1" applyAlignment="1">
      <alignment horizontal="center" vertical="center"/>
    </xf>
    <xf numFmtId="2" fontId="6" fillId="34" borderId="10" xfId="0" applyNumberFormat="1" applyFont="1" applyFill="1" applyBorder="1" applyAlignment="1">
      <alignment horizontal="center" vertical="center" wrapText="1"/>
    </xf>
    <xf numFmtId="2" fontId="14" fillId="35" borderId="10" xfId="0" applyNumberFormat="1" applyFont="1" applyFill="1" applyBorder="1" applyAlignment="1">
      <alignment horizontal="center" vertical="center"/>
    </xf>
    <xf numFmtId="2" fontId="6" fillId="34" borderId="10" xfId="0" applyNumberFormat="1" applyFont="1" applyFill="1" applyBorder="1" applyAlignment="1">
      <alignment horizontal="center" vertical="top" wrapText="1"/>
    </xf>
    <xf numFmtId="0" fontId="6" fillId="34" borderId="35" xfId="0" applyFont="1" applyFill="1" applyBorder="1" applyAlignment="1">
      <alignment horizontal="center" vertical="center"/>
    </xf>
    <xf numFmtId="0" fontId="5" fillId="34" borderId="35" xfId="0" applyFont="1" applyFill="1" applyBorder="1" applyAlignment="1">
      <alignment horizontal="center" vertical="center"/>
    </xf>
    <xf numFmtId="2" fontId="6" fillId="34" borderId="35" xfId="0" applyNumberFormat="1" applyFont="1" applyFill="1" applyBorder="1" applyAlignment="1">
      <alignment horizontal="center"/>
    </xf>
    <xf numFmtId="2" fontId="5" fillId="34" borderId="35" xfId="0" applyNumberFormat="1" applyFont="1" applyFill="1" applyBorder="1" applyAlignment="1">
      <alignment horizontal="center" vertical="center"/>
    </xf>
    <xf numFmtId="0" fontId="33" fillId="34" borderId="35" xfId="59" applyFont="1" applyFill="1" applyBorder="1" applyAlignment="1">
      <alignment horizontal="center"/>
      <protection/>
    </xf>
    <xf numFmtId="2" fontId="33" fillId="34" borderId="35" xfId="59" applyNumberFormat="1" applyFont="1" applyFill="1" applyBorder="1" applyAlignment="1">
      <alignment horizontal="center"/>
      <protection/>
    </xf>
    <xf numFmtId="9" fontId="92" fillId="0" borderId="0" xfId="73" applyFont="1" applyAlignment="1">
      <alignment horizontal="center"/>
    </xf>
    <xf numFmtId="2" fontId="8" fillId="35" borderId="35" xfId="0" applyNumberFormat="1" applyFont="1" applyFill="1" applyBorder="1" applyAlignment="1">
      <alignment horizontal="center" vertical="center"/>
    </xf>
    <xf numFmtId="0" fontId="106" fillId="0" borderId="54"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7" xfId="61"/>
    <cellStyle name="Normal 3" xfId="62"/>
    <cellStyle name="Normal 3 2" xfId="63"/>
    <cellStyle name="Normal 3 3" xfId="64"/>
    <cellStyle name="Normal 4" xfId="65"/>
    <cellStyle name="Normal 4 2" xfId="66"/>
    <cellStyle name="Normal 5" xfId="67"/>
    <cellStyle name="Normal 5 2" xfId="68"/>
    <cellStyle name="Normal 6" xfId="69"/>
    <cellStyle name="Normal_calculation -utt" xfId="70"/>
    <cellStyle name="Note" xfId="71"/>
    <cellStyle name="Output" xfId="72"/>
    <cellStyle name="Percent" xfId="73"/>
    <cellStyle name="Percent 2" xfId="74"/>
    <cellStyle name="Percent 2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25"/>
          <c:y val="0.06975"/>
          <c:w val="0.92025"/>
          <c:h val="0.92525"/>
        </c:manualLayout>
      </c:layout>
      <c:barChart>
        <c:barDir val="col"/>
        <c:grouping val="clustered"/>
        <c:varyColors val="0"/>
        <c:ser>
          <c:idx val="0"/>
          <c:order val="0"/>
          <c:tx>
            <c:strRef>
              <c:f>'FS (2)'!$E$297</c:f>
              <c:strCache>
                <c:ptCount val="1"/>
                <c:pt idx="0">
                  <c:v>28.62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'FS (2)'!$E$298:$E$309</c:f>
              <c:numCache>
                <c:ptCount val="12"/>
                <c:pt idx="0">
                  <c:v>14.14037</c:v>
                </c:pt>
                <c:pt idx="1">
                  <c:v>22.55297</c:v>
                </c:pt>
                <c:pt idx="2">
                  <c:v>13.85171</c:v>
                </c:pt>
                <c:pt idx="3">
                  <c:v>34.87583</c:v>
                </c:pt>
                <c:pt idx="4">
                  <c:v>55.55203</c:v>
                </c:pt>
                <c:pt idx="5">
                  <c:v>38.6125</c:v>
                </c:pt>
                <c:pt idx="6">
                  <c:v>29.14326</c:v>
                </c:pt>
                <c:pt idx="7">
                  <c:v>21.45878</c:v>
                </c:pt>
                <c:pt idx="8">
                  <c:v>15.77846</c:v>
                </c:pt>
                <c:pt idx="9">
                  <c:v>33.76261</c:v>
                </c:pt>
                <c:pt idx="10">
                  <c:v>58.32133</c:v>
                </c:pt>
                <c:pt idx="11">
                  <c:v>16.74954</c:v>
                </c:pt>
              </c:numCache>
            </c:numRef>
          </c:val>
        </c:ser>
        <c:axId val="7160085"/>
        <c:axId val="64440766"/>
      </c:barChart>
      <c:catAx>
        <c:axId val="7160085"/>
        <c:scaling>
          <c:orientation val="minMax"/>
        </c:scaling>
        <c:axPos val="b"/>
        <c:delete val="0"/>
        <c:numFmt formatCode="General" sourceLinked="1"/>
        <c:majorTickMark val="out"/>
        <c:minorTickMark val="none"/>
        <c:tickLblPos val="nextTo"/>
        <c:spPr>
          <a:ln w="3175">
            <a:solidFill>
              <a:srgbClr val="808080"/>
            </a:solidFill>
          </a:ln>
        </c:spPr>
        <c:crossAx val="64440766"/>
        <c:crosses val="autoZero"/>
        <c:auto val="1"/>
        <c:lblOffset val="100"/>
        <c:tickLblSkip val="1"/>
        <c:noMultiLvlLbl val="0"/>
      </c:catAx>
      <c:valAx>
        <c:axId val="644407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60085"/>
        <c:crossesAt val="1"/>
        <c:crossBetween val="between"/>
        <c:dispUnits/>
      </c:valAx>
      <c:spPr>
        <a:solidFill>
          <a:srgbClr val="FFFFFF"/>
        </a:solidFill>
        <a:ln w="3175">
          <a:noFill/>
        </a:ln>
      </c:spPr>
    </c:plotArea>
    <c:legend>
      <c:legendPos val="r"/>
      <c:layout>
        <c:manualLayout>
          <c:xMode val="edge"/>
          <c:yMode val="edge"/>
          <c:x val="0.92425"/>
          <c:y val="0.503"/>
          <c:w val="0.065"/>
          <c:h val="0.037"/>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5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238</xdr:row>
      <xdr:rowOff>0</xdr:rowOff>
    </xdr:from>
    <xdr:to>
      <xdr:col>6</xdr:col>
      <xdr:colOff>523875</xdr:colOff>
      <xdr:row>238</xdr:row>
      <xdr:rowOff>0</xdr:rowOff>
    </xdr:to>
    <xdr:sp>
      <xdr:nvSpPr>
        <xdr:cNvPr id="1" name="Text Box 13"/>
        <xdr:cNvSpPr txBox="1">
          <a:spLocks noChangeArrowheads="1"/>
        </xdr:cNvSpPr>
      </xdr:nvSpPr>
      <xdr:spPr>
        <a:xfrm>
          <a:off x="5362575" y="59216925"/>
          <a:ext cx="1647825"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Benchmark (85%)</a:t>
          </a:r>
        </a:p>
      </xdr:txBody>
    </xdr:sp>
    <xdr:clientData/>
  </xdr:twoCellAnchor>
  <xdr:twoCellAnchor>
    <xdr:from>
      <xdr:col>3</xdr:col>
      <xdr:colOff>0</xdr:colOff>
      <xdr:row>240</xdr:row>
      <xdr:rowOff>0</xdr:rowOff>
    </xdr:from>
    <xdr:to>
      <xdr:col>3</xdr:col>
      <xdr:colOff>333375</xdr:colOff>
      <xdr:row>240</xdr:row>
      <xdr:rowOff>0</xdr:rowOff>
    </xdr:to>
    <xdr:sp>
      <xdr:nvSpPr>
        <xdr:cNvPr id="2" name="Text Box 14"/>
        <xdr:cNvSpPr txBox="1">
          <a:spLocks noChangeArrowheads="1"/>
        </xdr:cNvSpPr>
      </xdr:nvSpPr>
      <xdr:spPr>
        <a:xfrm>
          <a:off x="3267075" y="59616975"/>
          <a:ext cx="3333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100%</a:t>
          </a:r>
        </a:p>
      </xdr:txBody>
    </xdr:sp>
    <xdr:clientData/>
  </xdr:twoCellAnchor>
  <xdr:twoCellAnchor>
    <xdr:from>
      <xdr:col>5</xdr:col>
      <xdr:colOff>0</xdr:colOff>
      <xdr:row>240</xdr:row>
      <xdr:rowOff>0</xdr:rowOff>
    </xdr:from>
    <xdr:to>
      <xdr:col>5</xdr:col>
      <xdr:colOff>285750</xdr:colOff>
      <xdr:row>240</xdr:row>
      <xdr:rowOff>0</xdr:rowOff>
    </xdr:to>
    <xdr:sp>
      <xdr:nvSpPr>
        <xdr:cNvPr id="3" name="Text Box 15"/>
        <xdr:cNvSpPr txBox="1">
          <a:spLocks noChangeArrowheads="1"/>
        </xdr:cNvSpPr>
      </xdr:nvSpPr>
      <xdr:spPr>
        <a:xfrm>
          <a:off x="5305425" y="59616975"/>
          <a:ext cx="28575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172200"/>
    <xdr:graphicFrame>
      <xdr:nvGraphicFramePr>
        <xdr:cNvPr id="1" name="Shape 1025"/>
        <xdr:cNvGraphicFramePr/>
      </xdr:nvGraphicFramePr>
      <xdr:xfrm>
        <a:off x="0" y="0"/>
        <a:ext cx="873442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665"/>
  <sheetViews>
    <sheetView tabSelected="1" view="pageBreakPreview" zoomScaleNormal="120" zoomScaleSheetLayoutView="100" workbookViewId="0" topLeftCell="A619">
      <selection activeCell="A619" sqref="A619"/>
    </sheetView>
  </sheetViews>
  <sheetFormatPr defaultColWidth="9.140625" defaultRowHeight="12.75"/>
  <cols>
    <col min="1" max="1" width="13.00390625" style="323" customWidth="1"/>
    <col min="2" max="2" width="20.421875" style="323" customWidth="1"/>
    <col min="3" max="3" width="15.57421875" style="313" customWidth="1"/>
    <col min="4" max="4" width="16.7109375" style="323" customWidth="1"/>
    <col min="5" max="5" width="13.8515625" style="324" customWidth="1"/>
    <col min="6" max="6" width="17.7109375" style="313" customWidth="1"/>
    <col min="7" max="7" width="14.57421875" style="322" customWidth="1"/>
    <col min="8" max="8" width="9.8515625" style="323" customWidth="1"/>
    <col min="9" max="10" width="11.421875" style="1" customWidth="1"/>
    <col min="11" max="11" width="14.7109375" style="1" customWidth="1"/>
    <col min="12" max="12" width="11.421875" style="1" customWidth="1"/>
    <col min="13" max="13" width="13.7109375" style="1" customWidth="1"/>
    <col min="14" max="14" width="12.57421875" style="1" customWidth="1"/>
    <col min="15" max="15" width="13.57421875" style="1" customWidth="1"/>
    <col min="16" max="16" width="13.140625" style="1" bestFit="1" customWidth="1"/>
    <col min="17" max="17" width="14.00390625" style="1" customWidth="1"/>
    <col min="18" max="18" width="12.8515625" style="1" customWidth="1"/>
    <col min="19" max="19" width="4.140625" style="1" customWidth="1"/>
    <col min="20" max="20" width="13.00390625" style="1" customWidth="1"/>
    <col min="21" max="21" width="14.57421875" style="1" customWidth="1"/>
    <col min="22" max="22" width="11.8515625" style="1" customWidth="1"/>
    <col min="23" max="23" width="12.57421875" style="1" customWidth="1"/>
    <col min="24" max="24" width="10.8515625" style="1" customWidth="1"/>
    <col min="25" max="25" width="12.00390625" style="1" customWidth="1"/>
    <col min="26" max="26" width="12.140625" style="1" customWidth="1"/>
    <col min="27" max="27" width="11.00390625" style="1" customWidth="1"/>
    <col min="28" max="29" width="9.140625" style="1" customWidth="1"/>
    <col min="30" max="30" width="10.57421875" style="1" customWidth="1"/>
    <col min="31" max="32" width="9.140625" style="1" customWidth="1"/>
    <col min="33" max="33" width="11.140625" style="1" customWidth="1"/>
    <col min="34" max="34" width="9.140625" style="1" customWidth="1"/>
    <col min="35" max="16384" width="9.140625" style="313" customWidth="1"/>
  </cols>
  <sheetData>
    <row r="1" spans="1:7" ht="20.25">
      <c r="A1" s="751" t="s">
        <v>0</v>
      </c>
      <c r="B1" s="751"/>
      <c r="C1" s="751"/>
      <c r="D1" s="751"/>
      <c r="E1" s="751"/>
      <c r="F1" s="751"/>
      <c r="G1" s="541"/>
    </row>
    <row r="2" spans="1:7" ht="20.25">
      <c r="A2" s="751" t="s">
        <v>1</v>
      </c>
      <c r="B2" s="751"/>
      <c r="C2" s="751"/>
      <c r="D2" s="751"/>
      <c r="E2" s="751"/>
      <c r="F2" s="751"/>
      <c r="G2" s="542"/>
    </row>
    <row r="3" spans="1:7" ht="20.25">
      <c r="A3" s="751" t="s">
        <v>249</v>
      </c>
      <c r="B3" s="751"/>
      <c r="C3" s="751"/>
      <c r="D3" s="751"/>
      <c r="E3" s="751"/>
      <c r="F3" s="751"/>
      <c r="G3" s="542"/>
    </row>
    <row r="4" spans="1:6" ht="15">
      <c r="A4" s="752"/>
      <c r="B4" s="752"/>
      <c r="C4" s="752"/>
      <c r="D4" s="752"/>
      <c r="E4" s="752"/>
      <c r="F4" s="752"/>
    </row>
    <row r="5" spans="1:7" ht="26.25">
      <c r="A5" s="753" t="s">
        <v>157</v>
      </c>
      <c r="B5" s="753"/>
      <c r="C5" s="753"/>
      <c r="D5" s="753"/>
      <c r="E5" s="753"/>
      <c r="F5" s="753"/>
      <c r="G5" s="543"/>
    </row>
    <row r="6" spans="1:6" ht="9.75" customHeight="1">
      <c r="A6" s="89" t="s">
        <v>47</v>
      </c>
      <c r="B6" s="89"/>
      <c r="C6" s="2"/>
      <c r="D6" s="93"/>
      <c r="E6" s="115"/>
      <c r="F6" s="2"/>
    </row>
    <row r="7" spans="1:7" ht="16.5">
      <c r="A7" s="755" t="s">
        <v>190</v>
      </c>
      <c r="B7" s="755"/>
      <c r="C7" s="755"/>
      <c r="D7" s="755"/>
      <c r="E7" s="755"/>
      <c r="F7" s="755"/>
      <c r="G7" s="544"/>
    </row>
    <row r="8" spans="1:6" ht="23.25" customHeight="1">
      <c r="A8" s="93"/>
      <c r="B8" s="93"/>
      <c r="C8" s="1"/>
      <c r="D8" s="93"/>
      <c r="E8" s="9"/>
      <c r="F8" s="1"/>
    </row>
    <row r="9" spans="1:34" s="548" customFormat="1" ht="14.25" customHeight="1">
      <c r="A9" s="163" t="s">
        <v>274</v>
      </c>
      <c r="B9" s="485"/>
      <c r="C9" s="163"/>
      <c r="D9" s="164"/>
      <c r="E9" s="165"/>
      <c r="F9" s="163"/>
      <c r="G9" s="546"/>
      <c r="H9" s="547"/>
      <c r="I9" s="166"/>
      <c r="J9" s="166"/>
      <c r="K9" s="166"/>
      <c r="L9" s="166"/>
      <c r="M9" s="1"/>
      <c r="N9" s="166"/>
      <c r="O9" s="166"/>
      <c r="P9" s="166"/>
      <c r="Q9" s="166"/>
      <c r="R9" s="166"/>
      <c r="S9" s="166"/>
      <c r="T9" s="166"/>
      <c r="U9" s="166"/>
      <c r="V9" s="166"/>
      <c r="W9" s="166"/>
      <c r="X9" s="166"/>
      <c r="Y9" s="166"/>
      <c r="Z9" s="166"/>
      <c r="AA9" s="166"/>
      <c r="AB9" s="166"/>
      <c r="AC9" s="166"/>
      <c r="AD9" s="166"/>
      <c r="AE9" s="166"/>
      <c r="AF9" s="166"/>
      <c r="AG9" s="166"/>
      <c r="AH9" s="166"/>
    </row>
    <row r="10" spans="1:34" s="550" customFormat="1" ht="14.25" customHeight="1">
      <c r="A10" s="94"/>
      <c r="B10" s="94"/>
      <c r="C10" s="4"/>
      <c r="D10" s="106"/>
      <c r="E10" s="116"/>
      <c r="F10" s="4"/>
      <c r="G10" s="549"/>
      <c r="H10" s="54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7" ht="16.5" customHeight="1">
      <c r="A11" s="754" t="s">
        <v>183</v>
      </c>
      <c r="B11" s="754"/>
      <c r="C11" s="754"/>
      <c r="D11" s="754"/>
      <c r="E11" s="117"/>
      <c r="F11" s="3"/>
      <c r="G11" s="551"/>
    </row>
    <row r="12" spans="1:34" s="553" customFormat="1" ht="17.25" thickBot="1">
      <c r="A12" s="167" t="s">
        <v>63</v>
      </c>
      <c r="B12" s="486"/>
      <c r="C12" s="167"/>
      <c r="D12" s="166"/>
      <c r="E12" s="168"/>
      <c r="F12" s="169"/>
      <c r="G12" s="552"/>
      <c r="H12" s="323"/>
      <c r="I12" s="170"/>
      <c r="J12" s="170"/>
      <c r="K12" s="29"/>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row>
    <row r="13" spans="1:7" ht="18.75" customHeight="1" thickBot="1">
      <c r="A13" s="743" t="s">
        <v>89</v>
      </c>
      <c r="B13" s="745" t="s">
        <v>58</v>
      </c>
      <c r="C13" s="746"/>
      <c r="D13" s="746"/>
      <c r="E13" s="747"/>
      <c r="F13" s="3"/>
      <c r="G13" s="551"/>
    </row>
    <row r="14" spans="1:34" s="556" customFormat="1" ht="105.75" customHeight="1" thickBot="1">
      <c r="A14" s="744"/>
      <c r="B14" s="453" t="s">
        <v>282</v>
      </c>
      <c r="C14" s="453" t="s">
        <v>275</v>
      </c>
      <c r="D14" s="453" t="s">
        <v>5</v>
      </c>
      <c r="E14" s="453" t="s">
        <v>59</v>
      </c>
      <c r="F14" s="5"/>
      <c r="G14" s="555"/>
      <c r="I14" s="6"/>
      <c r="J14" s="6"/>
      <c r="K14" s="326"/>
      <c r="L14" s="6"/>
      <c r="M14" s="6"/>
      <c r="N14" s="6"/>
      <c r="O14" s="6"/>
      <c r="P14" s="6"/>
      <c r="Q14" s="6"/>
      <c r="R14" s="6"/>
      <c r="S14" s="6"/>
      <c r="T14" s="6"/>
      <c r="U14" s="6"/>
      <c r="V14" s="6"/>
      <c r="W14" s="6"/>
      <c r="X14" s="6"/>
      <c r="Y14" s="6"/>
      <c r="Z14" s="6"/>
      <c r="AA14" s="6"/>
      <c r="AB14" s="6"/>
      <c r="AC14" s="6"/>
      <c r="AD14" s="6"/>
      <c r="AE14" s="6"/>
      <c r="AF14" s="6"/>
      <c r="AG14" s="6"/>
      <c r="AH14" s="6"/>
    </row>
    <row r="15" spans="1:7" ht="16.5">
      <c r="A15" s="257" t="s">
        <v>27</v>
      </c>
      <c r="B15" s="508">
        <v>347250</v>
      </c>
      <c r="C15" s="508">
        <v>328421</v>
      </c>
      <c r="D15" s="150">
        <f>C15-B15</f>
        <v>-18829</v>
      </c>
      <c r="E15" s="203">
        <f>D15/B15</f>
        <v>-0.054223182145428366</v>
      </c>
      <c r="F15" s="3"/>
      <c r="G15" s="551"/>
    </row>
    <row r="16" spans="1:7" ht="16.5">
      <c r="A16" s="257" t="s">
        <v>184</v>
      </c>
      <c r="B16" s="508">
        <v>247982</v>
      </c>
      <c r="C16" s="508">
        <v>229322</v>
      </c>
      <c r="D16" s="150">
        <f>C16-B16</f>
        <v>-18660</v>
      </c>
      <c r="E16" s="203">
        <f>D16/B16</f>
        <v>-0.0752473969884911</v>
      </c>
      <c r="F16" s="3"/>
      <c r="G16" s="551"/>
    </row>
    <row r="17" spans="1:6" ht="16.5">
      <c r="A17" s="468" t="s">
        <v>19</v>
      </c>
      <c r="B17" s="487">
        <f>SUM(B15:B16)</f>
        <v>595232</v>
      </c>
      <c r="C17" s="487">
        <f>SUM(C15:C16)</f>
        <v>557743</v>
      </c>
      <c r="D17" s="469">
        <f>C17-B17</f>
        <v>-37489</v>
      </c>
      <c r="E17" s="203">
        <f>D17/B17</f>
        <v>-0.06298216493736895</v>
      </c>
      <c r="F17" s="1"/>
    </row>
    <row r="18" spans="1:6" ht="16.5">
      <c r="A18" s="95"/>
      <c r="B18" s="95"/>
      <c r="C18" s="7"/>
      <c r="D18" s="95"/>
      <c r="E18" s="118"/>
      <c r="F18" s="1"/>
    </row>
    <row r="19" spans="1:34" s="553" customFormat="1" ht="20.25" customHeight="1" thickBot="1">
      <c r="A19" s="167" t="s">
        <v>283</v>
      </c>
      <c r="B19" s="486"/>
      <c r="C19" s="167"/>
      <c r="D19" s="170"/>
      <c r="E19" s="250"/>
      <c r="F19" s="170"/>
      <c r="H19" s="323"/>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row>
    <row r="20" spans="1:7" ht="49.5" customHeight="1" thickBot="1">
      <c r="A20" s="453" t="s">
        <v>143</v>
      </c>
      <c r="B20" s="453" t="s">
        <v>89</v>
      </c>
      <c r="C20" s="453" t="s">
        <v>284</v>
      </c>
      <c r="D20" s="113"/>
      <c r="E20" s="9"/>
      <c r="F20" s="1"/>
      <c r="G20" s="313"/>
    </row>
    <row r="21" spans="1:7" ht="20.25" customHeight="1">
      <c r="A21" s="151">
        <v>1</v>
      </c>
      <c r="B21" s="151" t="s">
        <v>144</v>
      </c>
      <c r="C21" s="435">
        <v>181</v>
      </c>
      <c r="D21" s="113"/>
      <c r="E21" s="9"/>
      <c r="F21" s="1"/>
      <c r="G21" s="313"/>
    </row>
    <row r="22" spans="1:7" ht="20.25" customHeight="1">
      <c r="A22" s="151">
        <v>2</v>
      </c>
      <c r="B22" s="151" t="s">
        <v>145</v>
      </c>
      <c r="C22" s="435">
        <v>181</v>
      </c>
      <c r="D22" s="113"/>
      <c r="E22" s="9"/>
      <c r="F22" s="1"/>
      <c r="G22" s="313"/>
    </row>
    <row r="23" spans="1:6" ht="16.5">
      <c r="A23" s="95"/>
      <c r="B23" s="95"/>
      <c r="C23" s="7"/>
      <c r="D23" s="95"/>
      <c r="E23" s="118"/>
      <c r="F23" s="1"/>
    </row>
    <row r="24" spans="1:6" ht="19.5" customHeight="1" thickBot="1">
      <c r="A24" s="742" t="s">
        <v>64</v>
      </c>
      <c r="B24" s="742"/>
      <c r="C24" s="742"/>
      <c r="D24" s="748"/>
      <c r="E24" s="748"/>
      <c r="F24" s="558"/>
    </row>
    <row r="25" spans="1:6" ht="54.75" customHeight="1" thickBot="1">
      <c r="A25" s="453" t="s">
        <v>67</v>
      </c>
      <c r="B25" s="453" t="s">
        <v>285</v>
      </c>
      <c r="C25" s="453" t="s">
        <v>286</v>
      </c>
      <c r="D25" s="453" t="s">
        <v>5</v>
      </c>
      <c r="E25" s="453" t="s">
        <v>59</v>
      </c>
      <c r="F25" s="558"/>
    </row>
    <row r="26" spans="1:5" ht="18" customHeight="1">
      <c r="A26" s="470" t="s">
        <v>27</v>
      </c>
      <c r="B26" s="248">
        <v>181</v>
      </c>
      <c r="C26" s="507">
        <v>171</v>
      </c>
      <c r="D26" s="248">
        <f>C26-B26</f>
        <v>-10</v>
      </c>
      <c r="E26" s="471">
        <f>D26/B26</f>
        <v>-0.055248618784530384</v>
      </c>
    </row>
    <row r="27" spans="1:5" ht="18" customHeight="1">
      <c r="A27" s="470" t="s">
        <v>90</v>
      </c>
      <c r="B27" s="248">
        <v>181</v>
      </c>
      <c r="C27" s="507">
        <v>171</v>
      </c>
      <c r="D27" s="248">
        <f>C27-B27</f>
        <v>-10</v>
      </c>
      <c r="E27" s="471">
        <f>D27/B27</f>
        <v>-0.055248618784530384</v>
      </c>
    </row>
    <row r="28" spans="1:11" ht="18" customHeight="1">
      <c r="A28" s="472" t="s">
        <v>87</v>
      </c>
      <c r="B28" s="249">
        <f>AVERAGE(B26:B27)</f>
        <v>181</v>
      </c>
      <c r="C28" s="249">
        <f>AVERAGE(C26:C27)</f>
        <v>171</v>
      </c>
      <c r="D28" s="249">
        <f>(D26+D27)/2</f>
        <v>-10</v>
      </c>
      <c r="E28" s="471">
        <f>D28/B28</f>
        <v>-0.055248618784530384</v>
      </c>
      <c r="K28" s="9"/>
    </row>
    <row r="29" spans="1:5" ht="16.5">
      <c r="A29" s="90"/>
      <c r="B29" s="61"/>
      <c r="C29" s="10"/>
      <c r="D29" s="61"/>
      <c r="E29" s="11"/>
    </row>
    <row r="30" spans="1:5" ht="16.5">
      <c r="A30" s="742" t="s">
        <v>91</v>
      </c>
      <c r="B30" s="742"/>
      <c r="C30" s="742"/>
      <c r="D30" s="742"/>
      <c r="E30" s="11"/>
    </row>
    <row r="31" spans="1:5" ht="17.25" thickBot="1">
      <c r="A31" s="742" t="s">
        <v>276</v>
      </c>
      <c r="B31" s="742"/>
      <c r="C31" s="742"/>
      <c r="D31" s="742"/>
      <c r="E31" s="11"/>
    </row>
    <row r="32" spans="1:34" s="556" customFormat="1" ht="39" thickBot="1">
      <c r="A32" s="453" t="s">
        <v>67</v>
      </c>
      <c r="B32" s="453" t="s">
        <v>61</v>
      </c>
      <c r="C32" s="453" t="s">
        <v>189</v>
      </c>
      <c r="D32" s="453" t="s">
        <v>62</v>
      </c>
      <c r="E32" s="453" t="s">
        <v>59</v>
      </c>
      <c r="F32" s="554"/>
      <c r="G32" s="555"/>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s="556" customFormat="1" ht="15">
      <c r="A33" s="474" t="s">
        <v>27</v>
      </c>
      <c r="B33" s="475">
        <v>62852250</v>
      </c>
      <c r="C33" s="533">
        <v>56160049</v>
      </c>
      <c r="D33" s="476">
        <f>C33-B33</f>
        <v>-6692201</v>
      </c>
      <c r="E33" s="477">
        <f>D33/B33</f>
        <v>-0.10647512221121758</v>
      </c>
      <c r="F33" s="554"/>
      <c r="G33" s="555"/>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s="556" customFormat="1" ht="15">
      <c r="A34" s="474" t="s">
        <v>90</v>
      </c>
      <c r="B34" s="475">
        <v>44884742</v>
      </c>
      <c r="C34" s="473">
        <v>39214084</v>
      </c>
      <c r="D34" s="476">
        <f>C34-B34</f>
        <v>-5670658</v>
      </c>
      <c r="E34" s="477">
        <f>D34/B34</f>
        <v>-0.1263382108779861</v>
      </c>
      <c r="F34" s="554"/>
      <c r="G34" s="555"/>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5" ht="15.75">
      <c r="A35" s="474" t="s">
        <v>19</v>
      </c>
      <c r="B35" s="478">
        <f>SUM(B33:B34)</f>
        <v>107736992</v>
      </c>
      <c r="C35" s="478">
        <f>SUM(C33:C34)</f>
        <v>95374133</v>
      </c>
      <c r="D35" s="479">
        <f>C35-B35</f>
        <v>-12362859</v>
      </c>
      <c r="E35" s="480">
        <f>D35/B35</f>
        <v>-0.11475036355201007</v>
      </c>
    </row>
    <row r="36" spans="1:5" ht="16.5">
      <c r="A36" s="90"/>
      <c r="B36" s="61"/>
      <c r="C36" s="10"/>
      <c r="D36" s="61"/>
      <c r="E36" s="12"/>
    </row>
    <row r="37" spans="1:5" ht="14.25" customHeight="1">
      <c r="A37" s="563"/>
      <c r="B37" s="560"/>
      <c r="C37" s="560"/>
      <c r="D37" s="560"/>
      <c r="E37" s="562"/>
    </row>
    <row r="38" spans="1:34" s="302" customFormat="1" ht="12.75" customHeight="1" thickBot="1">
      <c r="A38" s="760" t="s">
        <v>277</v>
      </c>
      <c r="B38" s="760"/>
      <c r="C38" s="760"/>
      <c r="D38" s="760"/>
      <c r="E38" s="760"/>
      <c r="F38" s="760"/>
      <c r="G38" s="760"/>
      <c r="H38" s="331"/>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s="302" customFormat="1" ht="81.75" customHeight="1" thickBot="1">
      <c r="A39" s="453" t="s">
        <v>67</v>
      </c>
      <c r="B39" s="453" t="s">
        <v>278</v>
      </c>
      <c r="C39" s="622" t="s">
        <v>279</v>
      </c>
      <c r="D39" s="453" t="s">
        <v>100</v>
      </c>
      <c r="F39" s="62"/>
      <c r="H39" s="33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s="302" customFormat="1" ht="21" customHeight="1">
      <c r="A40" s="481" t="s">
        <v>101</v>
      </c>
      <c r="B40" s="509">
        <v>62852250</v>
      </c>
      <c r="C40" s="620">
        <v>56160049</v>
      </c>
      <c r="D40" s="482">
        <f>C40/B40</f>
        <v>0.8935248777887824</v>
      </c>
      <c r="F40" s="62"/>
      <c r="H40" s="33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s="302" customFormat="1" ht="21" customHeight="1">
      <c r="A41" s="481" t="s">
        <v>102</v>
      </c>
      <c r="B41" s="509">
        <v>44884742</v>
      </c>
      <c r="C41" s="621">
        <v>39214084</v>
      </c>
      <c r="D41" s="482">
        <f>C41/B41</f>
        <v>0.8736617891220139</v>
      </c>
      <c r="F41" s="62"/>
      <c r="H41" s="33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s="302" customFormat="1" ht="18" customHeight="1" thickBot="1">
      <c r="A42" s="483" t="s">
        <v>60</v>
      </c>
      <c r="B42" s="488">
        <f>SUM(B40:B41)</f>
        <v>107736992</v>
      </c>
      <c r="C42" s="623">
        <f>SUM(C40:D41)</f>
        <v>95374134.76718667</v>
      </c>
      <c r="D42" s="484">
        <f>C42/B42</f>
        <v>0.8852496528507745</v>
      </c>
      <c r="F42" s="62"/>
      <c r="G42" s="564"/>
      <c r="H42" s="331"/>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s="556" customFormat="1" ht="15" customHeight="1">
      <c r="A43" s="565"/>
      <c r="B43" s="565"/>
      <c r="C43" s="566"/>
      <c r="D43" s="559"/>
      <c r="E43" s="561"/>
      <c r="F43" s="313"/>
      <c r="G43" s="555"/>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7" ht="18" customHeight="1">
      <c r="A44" s="754" t="s">
        <v>151</v>
      </c>
      <c r="B44" s="754"/>
      <c r="C44" s="754"/>
      <c r="D44" s="14"/>
      <c r="E44" s="15"/>
      <c r="F44" s="1"/>
      <c r="G44" s="56"/>
    </row>
    <row r="45" spans="1:7" ht="18" customHeight="1">
      <c r="A45" s="756" t="s">
        <v>250</v>
      </c>
      <c r="B45" s="756"/>
      <c r="C45" s="756"/>
      <c r="D45" s="756"/>
      <c r="E45" s="756"/>
      <c r="F45" s="756"/>
      <c r="G45" s="756"/>
    </row>
    <row r="46" spans="1:34" s="569" customFormat="1" ht="54" customHeight="1">
      <c r="A46" s="206" t="s">
        <v>2</v>
      </c>
      <c r="B46" s="206" t="s">
        <v>68</v>
      </c>
      <c r="C46" s="206" t="s">
        <v>69</v>
      </c>
      <c r="D46" s="206" t="s">
        <v>104</v>
      </c>
      <c r="E46" s="207" t="s">
        <v>70</v>
      </c>
      <c r="F46" s="206" t="s">
        <v>171</v>
      </c>
      <c r="G46" s="205"/>
      <c r="H46" s="556"/>
      <c r="I46" s="65"/>
      <c r="J46" s="65"/>
      <c r="K46" s="65"/>
      <c r="L46" s="65"/>
      <c r="M46" s="369"/>
      <c r="N46" s="369"/>
      <c r="O46" s="204"/>
      <c r="P46" s="204"/>
      <c r="Q46" s="204"/>
      <c r="R46" s="204"/>
      <c r="S46" s="204"/>
      <c r="T46" s="204"/>
      <c r="U46" s="204"/>
      <c r="V46" s="204"/>
      <c r="W46" s="204"/>
      <c r="X46" s="204"/>
      <c r="Y46" s="204"/>
      <c r="Z46" s="204"/>
      <c r="AA46" s="204"/>
      <c r="AB46" s="204"/>
      <c r="AC46" s="204"/>
      <c r="AD46" s="204"/>
      <c r="AE46" s="204"/>
      <c r="AF46" s="204"/>
      <c r="AG46" s="204"/>
      <c r="AH46" s="204"/>
    </row>
    <row r="47" spans="1:18" ht="16.5" customHeight="1">
      <c r="A47" s="448">
        <v>1</v>
      </c>
      <c r="B47" s="631" t="s">
        <v>158</v>
      </c>
      <c r="C47" s="449">
        <v>1418</v>
      </c>
      <c r="D47" s="450">
        <v>1283</v>
      </c>
      <c r="E47" s="451">
        <f>C47-D47</f>
        <v>135</v>
      </c>
      <c r="F47" s="452">
        <f>E47/C47</f>
        <v>0.09520451339915374</v>
      </c>
      <c r="G47" s="56"/>
      <c r="L47" s="13"/>
      <c r="M47" s="420"/>
      <c r="N47" s="420"/>
      <c r="O47" s="65"/>
      <c r="P47" s="65"/>
      <c r="Q47" s="204"/>
      <c r="R47" s="204"/>
    </row>
    <row r="48" spans="1:18" ht="18.75" customHeight="1">
      <c r="A48" s="441">
        <v>2</v>
      </c>
      <c r="B48" s="631" t="s">
        <v>159</v>
      </c>
      <c r="C48" s="268">
        <v>611</v>
      </c>
      <c r="D48" s="261">
        <v>568</v>
      </c>
      <c r="E48" s="151">
        <f aca="true" t="shared" si="0" ref="E48:E60">C48-D48</f>
        <v>43</v>
      </c>
      <c r="F48" s="442">
        <f aca="true" t="shared" si="1" ref="F48:F60">E48/C48</f>
        <v>0.07037643207855974</v>
      </c>
      <c r="G48" s="56"/>
      <c r="L48" s="13"/>
      <c r="M48" s="420"/>
      <c r="N48" s="420"/>
      <c r="O48" s="65"/>
      <c r="P48" s="65"/>
      <c r="Q48" s="204"/>
      <c r="R48" s="204"/>
    </row>
    <row r="49" spans="1:18" ht="15.75" customHeight="1">
      <c r="A49" s="441">
        <v>3</v>
      </c>
      <c r="B49" s="631" t="s">
        <v>160</v>
      </c>
      <c r="C49" s="268">
        <v>1039</v>
      </c>
      <c r="D49" s="261">
        <v>937</v>
      </c>
      <c r="E49" s="151">
        <f t="shared" si="0"/>
        <v>102</v>
      </c>
      <c r="F49" s="442">
        <f t="shared" si="1"/>
        <v>0.09817131857555342</v>
      </c>
      <c r="G49" s="56"/>
      <c r="L49" s="13"/>
      <c r="M49" s="420"/>
      <c r="N49" s="420"/>
      <c r="O49" s="65"/>
      <c r="P49" s="65"/>
      <c r="Q49" s="204"/>
      <c r="R49" s="204"/>
    </row>
    <row r="50" spans="1:18" ht="17.25" customHeight="1">
      <c r="A50" s="441">
        <v>4</v>
      </c>
      <c r="B50" s="631" t="s">
        <v>161</v>
      </c>
      <c r="C50" s="268">
        <v>516</v>
      </c>
      <c r="D50" s="261">
        <v>484</v>
      </c>
      <c r="E50" s="151">
        <f t="shared" si="0"/>
        <v>32</v>
      </c>
      <c r="F50" s="442">
        <f t="shared" si="1"/>
        <v>0.06201550387596899</v>
      </c>
      <c r="G50" s="56"/>
      <c r="L50" s="13"/>
      <c r="M50" s="420"/>
      <c r="N50" s="420"/>
      <c r="O50" s="65"/>
      <c r="P50" s="65"/>
      <c r="Q50" s="204"/>
      <c r="R50" s="204"/>
    </row>
    <row r="51" spans="1:18" ht="16.5" customHeight="1">
      <c r="A51" s="441">
        <v>5</v>
      </c>
      <c r="B51" s="632" t="s">
        <v>162</v>
      </c>
      <c r="C51" s="268">
        <v>999</v>
      </c>
      <c r="D51" s="261">
        <v>928</v>
      </c>
      <c r="E51" s="151">
        <f t="shared" si="0"/>
        <v>71</v>
      </c>
      <c r="F51" s="442">
        <f t="shared" si="1"/>
        <v>0.07107107107107107</v>
      </c>
      <c r="G51" s="56"/>
      <c r="L51" s="13"/>
      <c r="M51" s="420"/>
      <c r="N51" s="420"/>
      <c r="O51" s="65"/>
      <c r="P51" s="65"/>
      <c r="Q51" s="204"/>
      <c r="R51" s="204"/>
    </row>
    <row r="52" spans="1:18" ht="15">
      <c r="A52" s="441">
        <v>6</v>
      </c>
      <c r="B52" s="631" t="s">
        <v>163</v>
      </c>
      <c r="C52" s="268">
        <v>751</v>
      </c>
      <c r="D52" s="261">
        <v>737</v>
      </c>
      <c r="E52" s="151">
        <f t="shared" si="0"/>
        <v>14</v>
      </c>
      <c r="F52" s="442">
        <f t="shared" si="1"/>
        <v>0.018641810918774968</v>
      </c>
      <c r="G52" s="56"/>
      <c r="L52" s="13"/>
      <c r="M52" s="420"/>
      <c r="N52" s="420"/>
      <c r="O52" s="65"/>
      <c r="P52" s="65"/>
      <c r="Q52" s="204"/>
      <c r="R52" s="204"/>
    </row>
    <row r="53" spans="1:18" ht="15.75" customHeight="1">
      <c r="A53" s="441">
        <v>7</v>
      </c>
      <c r="B53" s="632" t="s">
        <v>164</v>
      </c>
      <c r="C53" s="268">
        <v>996</v>
      </c>
      <c r="D53" s="261">
        <v>950</v>
      </c>
      <c r="E53" s="151">
        <f t="shared" si="0"/>
        <v>46</v>
      </c>
      <c r="F53" s="442">
        <f t="shared" si="1"/>
        <v>0.04618473895582329</v>
      </c>
      <c r="G53" s="56"/>
      <c r="L53" s="13"/>
      <c r="M53" s="420"/>
      <c r="N53" s="420"/>
      <c r="O53" s="65"/>
      <c r="P53" s="65"/>
      <c r="Q53" s="204"/>
      <c r="R53" s="204"/>
    </row>
    <row r="54" spans="1:18" ht="17.25" customHeight="1">
      <c r="A54" s="441">
        <v>8</v>
      </c>
      <c r="B54" s="631" t="s">
        <v>165</v>
      </c>
      <c r="C54" s="268">
        <v>1700</v>
      </c>
      <c r="D54" s="261">
        <v>1445</v>
      </c>
      <c r="E54" s="151">
        <f t="shared" si="0"/>
        <v>255</v>
      </c>
      <c r="F54" s="442">
        <f t="shared" si="1"/>
        <v>0.15</v>
      </c>
      <c r="G54" s="56"/>
      <c r="L54" s="13"/>
      <c r="M54" s="420"/>
      <c r="N54" s="420"/>
      <c r="O54" s="65"/>
      <c r="P54" s="65"/>
      <c r="Q54" s="204"/>
      <c r="R54" s="204"/>
    </row>
    <row r="55" spans="1:18" ht="16.5" customHeight="1">
      <c r="A55" s="441">
        <v>9</v>
      </c>
      <c r="B55" s="631" t="s">
        <v>166</v>
      </c>
      <c r="C55" s="268">
        <v>1189</v>
      </c>
      <c r="D55" s="261">
        <v>1059</v>
      </c>
      <c r="E55" s="151">
        <f t="shared" si="0"/>
        <v>130</v>
      </c>
      <c r="F55" s="442">
        <f t="shared" si="1"/>
        <v>0.10933557611438183</v>
      </c>
      <c r="G55" s="56"/>
      <c r="L55" s="13"/>
      <c r="M55" s="420"/>
      <c r="N55" s="420"/>
      <c r="O55" s="65"/>
      <c r="P55" s="65"/>
      <c r="Q55" s="204"/>
      <c r="R55" s="204"/>
    </row>
    <row r="56" spans="1:18" ht="15">
      <c r="A56" s="441">
        <v>10</v>
      </c>
      <c r="B56" s="631" t="s">
        <v>167</v>
      </c>
      <c r="C56" s="268">
        <v>569</v>
      </c>
      <c r="D56" s="261">
        <v>533</v>
      </c>
      <c r="E56" s="151">
        <f t="shared" si="0"/>
        <v>36</v>
      </c>
      <c r="F56" s="442">
        <f t="shared" si="1"/>
        <v>0.0632688927943761</v>
      </c>
      <c r="G56" s="56"/>
      <c r="L56" s="13"/>
      <c r="M56" s="420"/>
      <c r="N56" s="420"/>
      <c r="O56" s="65"/>
      <c r="P56" s="65"/>
      <c r="Q56" s="204"/>
      <c r="R56" s="204"/>
    </row>
    <row r="57" spans="1:18" ht="15.75" customHeight="1">
      <c r="A57" s="441">
        <v>11</v>
      </c>
      <c r="B57" s="631" t="s">
        <v>168</v>
      </c>
      <c r="C57" s="268">
        <v>1476</v>
      </c>
      <c r="D57" s="261">
        <v>1315</v>
      </c>
      <c r="E57" s="151">
        <f t="shared" si="0"/>
        <v>161</v>
      </c>
      <c r="F57" s="442">
        <f t="shared" si="1"/>
        <v>0.10907859078590786</v>
      </c>
      <c r="G57" s="56"/>
      <c r="L57" s="13"/>
      <c r="M57" s="420"/>
      <c r="N57" s="420"/>
      <c r="O57" s="65"/>
      <c r="P57" s="65"/>
      <c r="Q57" s="204"/>
      <c r="R57" s="204"/>
    </row>
    <row r="58" spans="1:18" ht="17.25" customHeight="1">
      <c r="A58" s="441">
        <v>12</v>
      </c>
      <c r="B58" s="631" t="s">
        <v>169</v>
      </c>
      <c r="C58" s="268">
        <v>860</v>
      </c>
      <c r="D58" s="261">
        <v>856</v>
      </c>
      <c r="E58" s="151">
        <f t="shared" si="0"/>
        <v>4</v>
      </c>
      <c r="F58" s="442">
        <f t="shared" si="1"/>
        <v>0.004651162790697674</v>
      </c>
      <c r="G58" s="56"/>
      <c r="L58" s="13"/>
      <c r="M58" s="420"/>
      <c r="N58" s="420"/>
      <c r="O58" s="65"/>
      <c r="P58" s="65"/>
      <c r="Q58" s="204"/>
      <c r="R58" s="204"/>
    </row>
    <row r="59" spans="1:18" ht="16.5" customHeight="1" thickBot="1">
      <c r="A59" s="443">
        <v>13</v>
      </c>
      <c r="B59" s="631" t="s">
        <v>170</v>
      </c>
      <c r="C59" s="444">
        <v>769</v>
      </c>
      <c r="D59" s="445">
        <v>705</v>
      </c>
      <c r="E59" s="446">
        <f t="shared" si="0"/>
        <v>64</v>
      </c>
      <c r="F59" s="447">
        <f t="shared" si="1"/>
        <v>0.08322496749024708</v>
      </c>
      <c r="G59" s="56"/>
      <c r="L59" s="13"/>
      <c r="M59" s="420"/>
      <c r="N59" s="420"/>
      <c r="O59" s="65"/>
      <c r="P59" s="65"/>
      <c r="Q59" s="204"/>
      <c r="R59" s="204"/>
    </row>
    <row r="60" spans="1:18" ht="16.5" thickBot="1">
      <c r="A60" s="438"/>
      <c r="B60" s="439" t="s">
        <v>19</v>
      </c>
      <c r="C60" s="440">
        <f>SUM(C47:C59)</f>
        <v>12893</v>
      </c>
      <c r="D60" s="440">
        <f>SUM(D47:D59)</f>
        <v>11800</v>
      </c>
      <c r="E60" s="510">
        <f t="shared" si="0"/>
        <v>1093</v>
      </c>
      <c r="F60" s="511">
        <f t="shared" si="1"/>
        <v>0.08477468393702009</v>
      </c>
      <c r="G60" s="56"/>
      <c r="L60" s="13"/>
      <c r="M60" s="327"/>
      <c r="N60" s="327"/>
      <c r="O60" s="65"/>
      <c r="P60" s="65"/>
      <c r="Q60" s="204"/>
      <c r="R60" s="204"/>
    </row>
    <row r="61" spans="1:7" ht="12.75" customHeight="1">
      <c r="A61" s="135"/>
      <c r="B61" s="489"/>
      <c r="C61" s="71"/>
      <c r="D61" s="107"/>
      <c r="E61" s="119"/>
      <c r="F61" s="19"/>
      <c r="G61" s="56"/>
    </row>
    <row r="62" spans="1:7" ht="21.75" customHeight="1">
      <c r="A62" s="756" t="s">
        <v>320</v>
      </c>
      <c r="B62" s="756"/>
      <c r="C62" s="756"/>
      <c r="D62" s="756"/>
      <c r="E62" s="756"/>
      <c r="F62" s="756"/>
      <c r="G62" s="756"/>
    </row>
    <row r="63" spans="1:34" s="569" customFormat="1" ht="54" customHeight="1">
      <c r="A63" s="206" t="s">
        <v>2</v>
      </c>
      <c r="B63" s="206" t="s">
        <v>68</v>
      </c>
      <c r="C63" s="206" t="s">
        <v>69</v>
      </c>
      <c r="D63" s="206" t="s">
        <v>104</v>
      </c>
      <c r="E63" s="207" t="s">
        <v>70</v>
      </c>
      <c r="F63" s="206" t="s">
        <v>171</v>
      </c>
      <c r="G63" s="205"/>
      <c r="H63" s="556"/>
      <c r="I63" s="65"/>
      <c r="J63" s="65"/>
      <c r="K63" s="65"/>
      <c r="L63" s="65"/>
      <c r="M63" s="369"/>
      <c r="N63" s="369"/>
      <c r="O63" s="204"/>
      <c r="P63" s="204"/>
      <c r="Q63" s="204"/>
      <c r="R63" s="204"/>
      <c r="S63" s="204"/>
      <c r="T63" s="204"/>
      <c r="U63" s="204"/>
      <c r="V63" s="204"/>
      <c r="W63" s="204"/>
      <c r="X63" s="204"/>
      <c r="Y63" s="204"/>
      <c r="Z63" s="204"/>
      <c r="AA63" s="204"/>
      <c r="AB63" s="204"/>
      <c r="AC63" s="204"/>
      <c r="AD63" s="204"/>
      <c r="AE63" s="204"/>
      <c r="AF63" s="204"/>
      <c r="AG63" s="204"/>
      <c r="AH63" s="204"/>
    </row>
    <row r="64" spans="1:17" ht="18" customHeight="1">
      <c r="A64" s="153">
        <v>1</v>
      </c>
      <c r="B64" s="631" t="s">
        <v>158</v>
      </c>
      <c r="C64" s="269">
        <v>503</v>
      </c>
      <c r="D64" s="260">
        <v>479</v>
      </c>
      <c r="E64" s="151">
        <f>C64-D64</f>
        <v>24</v>
      </c>
      <c r="F64" s="223">
        <f>E64/C64</f>
        <v>0.04771371769383698</v>
      </c>
      <c r="G64" s="57"/>
      <c r="I64" s="13"/>
      <c r="J64" s="13"/>
      <c r="K64" s="13"/>
      <c r="L64" s="65"/>
      <c r="M64" s="413"/>
      <c r="N64" s="413"/>
      <c r="O64" s="204"/>
      <c r="P64" s="204"/>
      <c r="Q64" s="204"/>
    </row>
    <row r="65" spans="1:17" ht="18" customHeight="1">
      <c r="A65" s="153">
        <v>2</v>
      </c>
      <c r="B65" s="631" t="s">
        <v>159</v>
      </c>
      <c r="C65" s="269">
        <v>226</v>
      </c>
      <c r="D65" s="260">
        <v>223</v>
      </c>
      <c r="E65" s="151">
        <f aca="true" t="shared" si="2" ref="E65:E75">C65-D65</f>
        <v>3</v>
      </c>
      <c r="F65" s="359" t="s">
        <v>200</v>
      </c>
      <c r="G65" s="57"/>
      <c r="I65" s="13"/>
      <c r="J65" s="13"/>
      <c r="K65" s="13"/>
      <c r="L65" s="65"/>
      <c r="M65" s="413"/>
      <c r="N65" s="413"/>
      <c r="O65" s="204"/>
      <c r="P65" s="204"/>
      <c r="Q65" s="204"/>
    </row>
    <row r="66" spans="1:17" ht="18" customHeight="1">
      <c r="A66" s="153">
        <v>3</v>
      </c>
      <c r="B66" s="631" t="s">
        <v>160</v>
      </c>
      <c r="C66" s="269">
        <v>429</v>
      </c>
      <c r="D66" s="260">
        <v>419</v>
      </c>
      <c r="E66" s="151">
        <f t="shared" si="2"/>
        <v>10</v>
      </c>
      <c r="F66" s="359" t="s">
        <v>200</v>
      </c>
      <c r="G66" s="57"/>
      <c r="I66" s="13"/>
      <c r="J66" s="13"/>
      <c r="K66" s="13"/>
      <c r="L66" s="65"/>
      <c r="M66" s="413"/>
      <c r="N66" s="413"/>
      <c r="O66" s="204"/>
      <c r="P66" s="204"/>
      <c r="Q66" s="204"/>
    </row>
    <row r="67" spans="1:17" ht="17.25" customHeight="1">
      <c r="A67" s="153">
        <v>4</v>
      </c>
      <c r="B67" s="631" t="s">
        <v>161</v>
      </c>
      <c r="C67" s="269">
        <v>202</v>
      </c>
      <c r="D67" s="260">
        <v>198</v>
      </c>
      <c r="E67" s="151">
        <f t="shared" si="2"/>
        <v>4</v>
      </c>
      <c r="F67" s="359" t="s">
        <v>200</v>
      </c>
      <c r="G67" s="57"/>
      <c r="I67" s="13"/>
      <c r="J67" s="13"/>
      <c r="K67" s="13"/>
      <c r="L67" s="65"/>
      <c r="M67" s="413"/>
      <c r="N67" s="413"/>
      <c r="O67" s="204"/>
      <c r="P67" s="204"/>
      <c r="Q67" s="204"/>
    </row>
    <row r="68" spans="1:17" ht="17.25" customHeight="1">
      <c r="A68" s="153">
        <v>5</v>
      </c>
      <c r="B68" s="632" t="s">
        <v>162</v>
      </c>
      <c r="C68" s="269">
        <v>500</v>
      </c>
      <c r="D68" s="260">
        <v>462</v>
      </c>
      <c r="E68" s="151">
        <f t="shared" si="2"/>
        <v>38</v>
      </c>
      <c r="F68" s="223">
        <f aca="true" t="shared" si="3" ref="F68:F75">E68/C68</f>
        <v>0.076</v>
      </c>
      <c r="G68" s="57"/>
      <c r="I68" s="13"/>
      <c r="J68" s="13"/>
      <c r="K68" s="13"/>
      <c r="L68" s="65"/>
      <c r="M68" s="413"/>
      <c r="N68" s="413"/>
      <c r="O68" s="204"/>
      <c r="P68" s="204"/>
      <c r="Q68" s="204"/>
    </row>
    <row r="69" spans="1:17" ht="17.25" customHeight="1">
      <c r="A69" s="153">
        <v>6</v>
      </c>
      <c r="B69" s="631" t="s">
        <v>163</v>
      </c>
      <c r="C69" s="269">
        <v>343</v>
      </c>
      <c r="D69" s="260">
        <v>336</v>
      </c>
      <c r="E69" s="151">
        <f t="shared" si="2"/>
        <v>7</v>
      </c>
      <c r="F69" s="223">
        <f t="shared" si="3"/>
        <v>0.02040816326530612</v>
      </c>
      <c r="G69" s="57"/>
      <c r="I69" s="13"/>
      <c r="J69" s="13"/>
      <c r="K69" s="13"/>
      <c r="L69" s="65"/>
      <c r="M69" s="413"/>
      <c r="N69" s="413"/>
      <c r="O69" s="204"/>
      <c r="P69" s="204"/>
      <c r="Q69" s="204"/>
    </row>
    <row r="70" spans="1:17" ht="17.25" customHeight="1">
      <c r="A70" s="153">
        <v>7</v>
      </c>
      <c r="B70" s="632" t="s">
        <v>164</v>
      </c>
      <c r="C70" s="269">
        <v>465</v>
      </c>
      <c r="D70" s="260">
        <v>447</v>
      </c>
      <c r="E70" s="151">
        <f t="shared" si="2"/>
        <v>18</v>
      </c>
      <c r="F70" s="223">
        <f t="shared" si="3"/>
        <v>0.03870967741935484</v>
      </c>
      <c r="G70" s="57"/>
      <c r="I70" s="13"/>
      <c r="J70" s="13"/>
      <c r="K70" s="13"/>
      <c r="L70" s="65"/>
      <c r="M70" s="413"/>
      <c r="N70" s="413"/>
      <c r="O70" s="204"/>
      <c r="P70" s="204"/>
      <c r="Q70" s="204"/>
    </row>
    <row r="71" spans="1:17" ht="17.25" customHeight="1">
      <c r="A71" s="153">
        <v>8</v>
      </c>
      <c r="B71" s="631" t="s">
        <v>165</v>
      </c>
      <c r="C71" s="269">
        <v>683</v>
      </c>
      <c r="D71" s="260">
        <v>648</v>
      </c>
      <c r="E71" s="151">
        <f t="shared" si="2"/>
        <v>35</v>
      </c>
      <c r="F71" s="223">
        <f t="shared" si="3"/>
        <v>0.05124450951683748</v>
      </c>
      <c r="G71" s="57"/>
      <c r="I71" s="13"/>
      <c r="J71" s="13"/>
      <c r="K71" s="13"/>
      <c r="L71" s="65"/>
      <c r="M71" s="413"/>
      <c r="N71" s="413"/>
      <c r="O71" s="204"/>
      <c r="P71" s="204"/>
      <c r="Q71" s="204"/>
    </row>
    <row r="72" spans="1:17" ht="17.25" customHeight="1">
      <c r="A72" s="153">
        <v>9</v>
      </c>
      <c r="B72" s="631" t="s">
        <v>166</v>
      </c>
      <c r="C72" s="269">
        <v>460</v>
      </c>
      <c r="D72" s="260">
        <v>441</v>
      </c>
      <c r="E72" s="151">
        <f t="shared" si="2"/>
        <v>19</v>
      </c>
      <c r="F72" s="223">
        <f t="shared" si="3"/>
        <v>0.041304347826086954</v>
      </c>
      <c r="G72" s="57"/>
      <c r="I72" s="13"/>
      <c r="J72" s="13"/>
      <c r="K72" s="13"/>
      <c r="L72" s="65"/>
      <c r="M72" s="413"/>
      <c r="N72" s="413"/>
      <c r="O72" s="204"/>
      <c r="P72" s="204"/>
      <c r="Q72" s="204"/>
    </row>
    <row r="73" spans="1:17" ht="17.25" customHeight="1">
      <c r="A73" s="153">
        <v>10</v>
      </c>
      <c r="B73" s="631" t="s">
        <v>167</v>
      </c>
      <c r="C73" s="269">
        <v>269</v>
      </c>
      <c r="D73" s="260">
        <v>264</v>
      </c>
      <c r="E73" s="151">
        <f t="shared" si="2"/>
        <v>5</v>
      </c>
      <c r="F73" s="359" t="s">
        <v>200</v>
      </c>
      <c r="G73" s="57"/>
      <c r="I73" s="13"/>
      <c r="J73" s="13"/>
      <c r="K73" s="13"/>
      <c r="L73" s="65"/>
      <c r="M73" s="413"/>
      <c r="N73" s="413"/>
      <c r="O73" s="204"/>
      <c r="P73" s="204"/>
      <c r="Q73" s="204"/>
    </row>
    <row r="74" spans="1:17" ht="17.25" customHeight="1">
      <c r="A74" s="153">
        <v>11</v>
      </c>
      <c r="B74" s="631" t="s">
        <v>168</v>
      </c>
      <c r="C74" s="269">
        <v>610</v>
      </c>
      <c r="D74" s="260">
        <v>590</v>
      </c>
      <c r="E74" s="151">
        <f t="shared" si="2"/>
        <v>20</v>
      </c>
      <c r="F74" s="223">
        <f t="shared" si="3"/>
        <v>0.03278688524590164</v>
      </c>
      <c r="G74" s="57"/>
      <c r="I74" s="13"/>
      <c r="J74" s="13"/>
      <c r="K74" s="13"/>
      <c r="L74" s="65"/>
      <c r="M74" s="413"/>
      <c r="N74" s="413"/>
      <c r="O74" s="204"/>
      <c r="P74" s="204"/>
      <c r="Q74" s="204"/>
    </row>
    <row r="75" spans="1:17" ht="17.25" customHeight="1">
      <c r="A75" s="153">
        <v>12</v>
      </c>
      <c r="B75" s="631" t="s">
        <v>169</v>
      </c>
      <c r="C75" s="269">
        <v>419</v>
      </c>
      <c r="D75" s="260">
        <v>420</v>
      </c>
      <c r="E75" s="151">
        <f t="shared" si="2"/>
        <v>-1</v>
      </c>
      <c r="F75" s="223">
        <f t="shared" si="3"/>
        <v>-0.002386634844868735</v>
      </c>
      <c r="G75" s="57"/>
      <c r="I75" s="13"/>
      <c r="J75" s="13"/>
      <c r="K75" s="13"/>
      <c r="L75" s="65"/>
      <c r="M75" s="413"/>
      <c r="N75" s="413"/>
      <c r="O75" s="204"/>
      <c r="P75" s="204"/>
      <c r="Q75" s="204"/>
    </row>
    <row r="76" spans="1:17" ht="18" customHeight="1">
      <c r="A76" s="153">
        <v>13</v>
      </c>
      <c r="B76" s="631" t="s">
        <v>170</v>
      </c>
      <c r="C76" s="269">
        <v>343</v>
      </c>
      <c r="D76" s="260">
        <v>318</v>
      </c>
      <c r="E76" s="151">
        <f>C76-D76</f>
        <v>25</v>
      </c>
      <c r="F76" s="223">
        <f>E76/C76</f>
        <v>0.0728862973760933</v>
      </c>
      <c r="G76" s="57"/>
      <c r="I76" s="13"/>
      <c r="J76" s="13"/>
      <c r="K76" s="13"/>
      <c r="L76" s="65"/>
      <c r="M76" s="413"/>
      <c r="N76" s="413"/>
      <c r="O76" s="204"/>
      <c r="P76" s="204"/>
      <c r="Q76" s="204"/>
    </row>
    <row r="77" spans="1:17" ht="18" customHeight="1">
      <c r="A77" s="91"/>
      <c r="B77" s="490" t="s">
        <v>222</v>
      </c>
      <c r="C77" s="262">
        <f>SUM(C64:C76)</f>
        <v>5452</v>
      </c>
      <c r="D77" s="262">
        <f>SUM(D64:D76)</f>
        <v>5245</v>
      </c>
      <c r="E77" s="435">
        <f>C77-D77</f>
        <v>207</v>
      </c>
      <c r="F77" s="63">
        <f>E77/C77</f>
        <v>0.03796771826852531</v>
      </c>
      <c r="G77" s="57"/>
      <c r="I77" s="13"/>
      <c r="J77" s="13"/>
      <c r="K77" s="13"/>
      <c r="L77" s="65"/>
      <c r="M77" s="327"/>
      <c r="N77" s="327"/>
      <c r="O77" s="204"/>
      <c r="P77" s="204"/>
      <c r="Q77" s="204"/>
    </row>
    <row r="78" spans="1:17" ht="30.75" customHeight="1">
      <c r="A78" s="759" t="s">
        <v>287</v>
      </c>
      <c r="B78" s="759"/>
      <c r="C78" s="759"/>
      <c r="D78" s="759"/>
      <c r="E78" s="759"/>
      <c r="F78" s="759"/>
      <c r="G78" s="57"/>
      <c r="L78" s="204"/>
      <c r="M78" s="327"/>
      <c r="N78" s="327"/>
      <c r="O78" s="204"/>
      <c r="P78" s="204"/>
      <c r="Q78" s="204"/>
    </row>
    <row r="79" spans="1:17" ht="18" customHeight="1">
      <c r="A79" s="422"/>
      <c r="B79" s="109"/>
      <c r="C79" s="422"/>
      <c r="D79" s="422"/>
      <c r="E79" s="422"/>
      <c r="F79" s="54"/>
      <c r="G79" s="57"/>
      <c r="L79" s="204"/>
      <c r="M79" s="327"/>
      <c r="N79" s="327"/>
      <c r="O79" s="204"/>
      <c r="P79" s="204"/>
      <c r="Q79" s="204"/>
    </row>
    <row r="80" spans="1:17" ht="23.25" customHeight="1">
      <c r="A80" s="756" t="s">
        <v>251</v>
      </c>
      <c r="B80" s="756"/>
      <c r="C80" s="756"/>
      <c r="D80" s="756"/>
      <c r="E80" s="756"/>
      <c r="F80" s="756"/>
      <c r="G80" s="756"/>
      <c r="L80" s="13"/>
      <c r="M80" s="13"/>
      <c r="N80" s="13"/>
      <c r="O80" s="13"/>
      <c r="P80" s="13"/>
      <c r="Q80" s="13"/>
    </row>
    <row r="81" spans="1:17" s="204" customFormat="1" ht="83.25" customHeight="1">
      <c r="A81" s="206" t="s">
        <v>2</v>
      </c>
      <c r="B81" s="206" t="s">
        <v>68</v>
      </c>
      <c r="C81" s="206" t="s">
        <v>288</v>
      </c>
      <c r="D81" s="206" t="s">
        <v>103</v>
      </c>
      <c r="E81" s="207" t="s">
        <v>5</v>
      </c>
      <c r="F81" s="206" t="s">
        <v>6</v>
      </c>
      <c r="G81" s="205"/>
      <c r="H81" s="6"/>
      <c r="J81" s="216" t="s">
        <v>101</v>
      </c>
      <c r="K81" s="216" t="s">
        <v>192</v>
      </c>
      <c r="L81" s="216" t="s">
        <v>248</v>
      </c>
      <c r="M81" s="206" t="s">
        <v>68</v>
      </c>
      <c r="N81" s="412"/>
      <c r="O81" s="65"/>
      <c r="P81" s="65"/>
      <c r="Q81" s="65"/>
    </row>
    <row r="82" spans="1:17" s="1" customFormat="1" ht="14.25" customHeight="1">
      <c r="A82" s="151">
        <v>1</v>
      </c>
      <c r="B82" s="631" t="s">
        <v>158</v>
      </c>
      <c r="C82" s="172">
        <v>22556</v>
      </c>
      <c r="D82" s="298">
        <v>20098</v>
      </c>
      <c r="E82" s="305">
        <f aca="true" t="shared" si="4" ref="E82:E95">C82-D82</f>
        <v>2458</v>
      </c>
      <c r="F82" s="534">
        <f aca="true" t="shared" si="5" ref="F82:F94">E82/C82</f>
        <v>0.10897322220251818</v>
      </c>
      <c r="G82" s="57"/>
      <c r="H82" s="93"/>
      <c r="J82" s="537">
        <v>0.09212283044058744</v>
      </c>
      <c r="K82" s="334">
        <v>0.14380888931188732</v>
      </c>
      <c r="L82" s="538">
        <f>AVERAGE(J82:K82)</f>
        <v>0.11796585987623738</v>
      </c>
      <c r="M82" s="535" t="s">
        <v>158</v>
      </c>
      <c r="N82" s="414"/>
      <c r="O82" s="13"/>
      <c r="P82" s="13"/>
      <c r="Q82" s="13"/>
    </row>
    <row r="83" spans="1:17" s="1" customFormat="1" ht="14.25" customHeight="1">
      <c r="A83" s="151">
        <v>2</v>
      </c>
      <c r="B83" s="631" t="s">
        <v>159</v>
      </c>
      <c r="C83" s="172">
        <v>11071</v>
      </c>
      <c r="D83" s="298">
        <v>10383</v>
      </c>
      <c r="E83" s="305">
        <f t="shared" si="4"/>
        <v>688</v>
      </c>
      <c r="F83" s="534">
        <f t="shared" si="5"/>
        <v>0.062144341071267276</v>
      </c>
      <c r="G83" s="57"/>
      <c r="H83" s="93"/>
      <c r="J83" s="537">
        <v>0.09550608987820243</v>
      </c>
      <c r="K83" s="334">
        <v>0.16366595463330283</v>
      </c>
      <c r="L83" s="538">
        <f aca="true" t="shared" si="6" ref="L83:L95">AVERAGE(J83:K83)</f>
        <v>0.12958602225575264</v>
      </c>
      <c r="M83" s="535" t="s">
        <v>159</v>
      </c>
      <c r="N83" s="414"/>
      <c r="O83" s="13"/>
      <c r="P83" s="13"/>
      <c r="Q83" s="13"/>
    </row>
    <row r="84" spans="1:17" s="1" customFormat="1" ht="16.5">
      <c r="A84" s="151">
        <v>3</v>
      </c>
      <c r="B84" s="631" t="s">
        <v>160</v>
      </c>
      <c r="C84" s="172">
        <v>19793</v>
      </c>
      <c r="D84" s="298">
        <v>18315</v>
      </c>
      <c r="E84" s="305">
        <f t="shared" si="4"/>
        <v>1478</v>
      </c>
      <c r="F84" s="534">
        <f t="shared" si="5"/>
        <v>0.07467286414388925</v>
      </c>
      <c r="G84" s="57"/>
      <c r="H84" s="93"/>
      <c r="J84" s="537">
        <v>0.017615456142163446</v>
      </c>
      <c r="K84" s="334">
        <v>0.06286307053941909</v>
      </c>
      <c r="L84" s="539">
        <f t="shared" si="6"/>
        <v>0.04023926334079127</v>
      </c>
      <c r="M84" s="535" t="s">
        <v>160</v>
      </c>
      <c r="N84" s="414"/>
      <c r="O84" s="13"/>
      <c r="P84" s="13"/>
      <c r="Q84" s="13"/>
    </row>
    <row r="85" spans="1:17" s="1" customFormat="1" ht="14.25" customHeight="1">
      <c r="A85" s="151">
        <v>4</v>
      </c>
      <c r="B85" s="631" t="s">
        <v>161</v>
      </c>
      <c r="C85" s="172">
        <v>10883</v>
      </c>
      <c r="D85" s="298">
        <v>10302</v>
      </c>
      <c r="E85" s="305">
        <f t="shared" si="4"/>
        <v>581</v>
      </c>
      <c r="F85" s="174">
        <f t="shared" si="5"/>
        <v>0.05338601488560139</v>
      </c>
      <c r="G85" s="57"/>
      <c r="H85" s="93"/>
      <c r="J85" s="537">
        <v>0.13409071348653068</v>
      </c>
      <c r="K85" s="334">
        <v>0.159098298471876</v>
      </c>
      <c r="L85" s="538">
        <f t="shared" si="6"/>
        <v>0.14659450597920334</v>
      </c>
      <c r="M85" s="535" t="s">
        <v>161</v>
      </c>
      <c r="N85" s="414"/>
      <c r="O85" s="13"/>
      <c r="P85" s="13"/>
      <c r="Q85" s="13"/>
    </row>
    <row r="86" spans="1:17" s="1" customFormat="1" ht="14.25" customHeight="1">
      <c r="A86" s="151">
        <v>5</v>
      </c>
      <c r="B86" s="632" t="s">
        <v>162</v>
      </c>
      <c r="C86" s="172">
        <v>35474</v>
      </c>
      <c r="D86" s="298">
        <v>33276</v>
      </c>
      <c r="E86" s="305">
        <f>C86-D86</f>
        <v>2198</v>
      </c>
      <c r="F86" s="534">
        <f t="shared" si="5"/>
        <v>0.06196087275187461</v>
      </c>
      <c r="G86" s="57"/>
      <c r="H86" s="93"/>
      <c r="J86" s="537">
        <v>0.09688226076619658</v>
      </c>
      <c r="K86" s="334">
        <v>0.0879455007312755</v>
      </c>
      <c r="L86" s="539">
        <f t="shared" si="6"/>
        <v>0.09241388074873604</v>
      </c>
      <c r="M86" s="536" t="s">
        <v>162</v>
      </c>
      <c r="N86" s="414"/>
      <c r="O86" s="13"/>
      <c r="P86" s="13"/>
      <c r="Q86" s="13"/>
    </row>
    <row r="87" spans="1:17" s="1" customFormat="1" ht="14.25" customHeight="1">
      <c r="A87" s="151">
        <v>6</v>
      </c>
      <c r="B87" s="631" t="s">
        <v>163</v>
      </c>
      <c r="C87" s="172">
        <v>69461</v>
      </c>
      <c r="D87" s="298">
        <v>68609</v>
      </c>
      <c r="E87" s="305">
        <f t="shared" si="4"/>
        <v>852</v>
      </c>
      <c r="F87" s="174">
        <f t="shared" si="5"/>
        <v>0.012265875815205655</v>
      </c>
      <c r="G87" s="57"/>
      <c r="H87" s="93"/>
      <c r="J87" s="537">
        <v>0.042566111938464206</v>
      </c>
      <c r="K87" s="334">
        <v>0.06188067559972787</v>
      </c>
      <c r="L87" s="539">
        <f t="shared" si="6"/>
        <v>0.05222339376909604</v>
      </c>
      <c r="M87" s="535" t="s">
        <v>163</v>
      </c>
      <c r="N87" s="414"/>
      <c r="O87" s="13"/>
      <c r="P87" s="13"/>
      <c r="Q87" s="13"/>
    </row>
    <row r="88" spans="1:17" s="1" customFormat="1" ht="16.5">
      <c r="A88" s="151">
        <v>7</v>
      </c>
      <c r="B88" s="632" t="s">
        <v>164</v>
      </c>
      <c r="C88" s="172">
        <v>30260</v>
      </c>
      <c r="D88" s="298">
        <v>28864</v>
      </c>
      <c r="E88" s="305">
        <f t="shared" si="4"/>
        <v>1396</v>
      </c>
      <c r="F88" s="174">
        <f t="shared" si="5"/>
        <v>0.04613350958360873</v>
      </c>
      <c r="G88" s="57"/>
      <c r="H88" s="93"/>
      <c r="J88" s="537">
        <v>0.10129909827296348</v>
      </c>
      <c r="K88" s="334">
        <v>0.09579697443127691</v>
      </c>
      <c r="L88" s="538">
        <f t="shared" si="6"/>
        <v>0.0985480363521202</v>
      </c>
      <c r="M88" s="536" t="s">
        <v>164</v>
      </c>
      <c r="N88" s="414"/>
      <c r="O88" s="13"/>
      <c r="P88" s="13"/>
      <c r="Q88" s="13"/>
    </row>
    <row r="89" spans="1:17" s="1" customFormat="1" ht="16.5">
      <c r="A89" s="151">
        <v>8</v>
      </c>
      <c r="B89" s="631" t="s">
        <v>165</v>
      </c>
      <c r="C89" s="172">
        <v>22820</v>
      </c>
      <c r="D89" s="298">
        <v>20481</v>
      </c>
      <c r="E89" s="305">
        <f t="shared" si="4"/>
        <v>2339</v>
      </c>
      <c r="F89" s="534">
        <f t="shared" si="5"/>
        <v>0.10249780893952673</v>
      </c>
      <c r="G89" s="57"/>
      <c r="H89" s="93"/>
      <c r="J89" s="537">
        <v>0.09749246085842939</v>
      </c>
      <c r="K89" s="334">
        <v>0.13636580138128127</v>
      </c>
      <c r="L89" s="538">
        <f t="shared" si="6"/>
        <v>0.11692913111985533</v>
      </c>
      <c r="M89" s="535" t="s">
        <v>165</v>
      </c>
      <c r="N89" s="414"/>
      <c r="O89" s="13"/>
      <c r="P89" s="13"/>
      <c r="Q89" s="13"/>
    </row>
    <row r="90" spans="1:17" s="1" customFormat="1" ht="16.5">
      <c r="A90" s="151">
        <v>9</v>
      </c>
      <c r="B90" s="631" t="s">
        <v>166</v>
      </c>
      <c r="C90" s="172">
        <v>15736</v>
      </c>
      <c r="D90" s="298">
        <v>15412</v>
      </c>
      <c r="E90" s="305">
        <f t="shared" si="4"/>
        <v>324</v>
      </c>
      <c r="F90" s="174">
        <f t="shared" si="5"/>
        <v>0.020589730554143367</v>
      </c>
      <c r="G90" s="57"/>
      <c r="H90" s="93"/>
      <c r="J90" s="537">
        <v>0.046070147007755524</v>
      </c>
      <c r="K90" s="334">
        <v>0.10064006536837805</v>
      </c>
      <c r="L90" s="539">
        <f t="shared" si="6"/>
        <v>0.07335510618806679</v>
      </c>
      <c r="M90" s="535" t="s">
        <v>166</v>
      </c>
      <c r="N90" s="414"/>
      <c r="O90" s="13"/>
      <c r="P90" s="13"/>
      <c r="Q90" s="13"/>
    </row>
    <row r="91" spans="1:17" s="1" customFormat="1" ht="16.5">
      <c r="A91" s="151">
        <v>10</v>
      </c>
      <c r="B91" s="631" t="s">
        <v>167</v>
      </c>
      <c r="C91" s="172">
        <v>11086</v>
      </c>
      <c r="D91" s="298">
        <v>11050</v>
      </c>
      <c r="E91" s="173">
        <f t="shared" si="4"/>
        <v>36</v>
      </c>
      <c r="F91" s="174">
        <f t="shared" si="5"/>
        <v>0.0032473389861086056</v>
      </c>
      <c r="G91" s="57"/>
      <c r="H91" s="93"/>
      <c r="J91" s="537">
        <v>0.07539941310727095</v>
      </c>
      <c r="K91" s="334">
        <v>0.10155889678073979</v>
      </c>
      <c r="L91" s="539">
        <f t="shared" si="6"/>
        <v>0.08847915494400538</v>
      </c>
      <c r="M91" s="535" t="s">
        <v>167</v>
      </c>
      <c r="N91" s="414"/>
      <c r="O91" s="13"/>
      <c r="P91" s="13"/>
      <c r="Q91" s="13"/>
    </row>
    <row r="92" spans="1:17" s="1" customFormat="1" ht="16.5">
      <c r="A92" s="151">
        <v>11</v>
      </c>
      <c r="B92" s="631" t="s">
        <v>168</v>
      </c>
      <c r="C92" s="172">
        <v>26249</v>
      </c>
      <c r="D92" s="298">
        <v>25102</v>
      </c>
      <c r="E92" s="173">
        <f t="shared" si="4"/>
        <v>1147</v>
      </c>
      <c r="F92" s="174">
        <f t="shared" si="5"/>
        <v>0.043696902739151965</v>
      </c>
      <c r="G92" s="57"/>
      <c r="H92" s="93"/>
      <c r="J92" s="537">
        <v>0.08903771589707438</v>
      </c>
      <c r="K92" s="334">
        <v>0.11714673131445946</v>
      </c>
      <c r="L92" s="538">
        <f t="shared" si="6"/>
        <v>0.10309222360576692</v>
      </c>
      <c r="M92" s="535" t="s">
        <v>168</v>
      </c>
      <c r="N92" s="414"/>
      <c r="O92" s="13"/>
      <c r="P92" s="13"/>
      <c r="Q92" s="13"/>
    </row>
    <row r="93" spans="1:17" s="1" customFormat="1" ht="16.5">
      <c r="A93" s="151">
        <v>12</v>
      </c>
      <c r="B93" s="631" t="s">
        <v>169</v>
      </c>
      <c r="C93" s="172">
        <v>55680</v>
      </c>
      <c r="D93" s="298">
        <v>50813</v>
      </c>
      <c r="E93" s="173">
        <f t="shared" si="4"/>
        <v>4867</v>
      </c>
      <c r="F93" s="534">
        <f t="shared" si="5"/>
        <v>0.08741020114942528</v>
      </c>
      <c r="G93" s="57"/>
      <c r="H93" s="93"/>
      <c r="J93" s="537">
        <v>0.12684380432083436</v>
      </c>
      <c r="K93" s="334">
        <v>0.10705293082442129</v>
      </c>
      <c r="L93" s="538">
        <f t="shared" si="6"/>
        <v>0.11694836757262783</v>
      </c>
      <c r="M93" s="535" t="s">
        <v>169</v>
      </c>
      <c r="N93" s="414"/>
      <c r="O93" s="13"/>
      <c r="P93" s="13"/>
      <c r="Q93" s="13"/>
    </row>
    <row r="94" spans="1:17" s="1" customFormat="1" ht="14.25" customHeight="1">
      <c r="A94" s="151">
        <v>13</v>
      </c>
      <c r="B94" s="631" t="s">
        <v>170</v>
      </c>
      <c r="C94" s="172">
        <v>16181</v>
      </c>
      <c r="D94" s="298">
        <v>15716</v>
      </c>
      <c r="E94" s="173">
        <f t="shared" si="4"/>
        <v>465</v>
      </c>
      <c r="F94" s="174">
        <f t="shared" si="5"/>
        <v>0.02873740807119461</v>
      </c>
      <c r="G94" s="57"/>
      <c r="H94" s="93"/>
      <c r="J94" s="537">
        <v>0.09071596715852329</v>
      </c>
      <c r="K94" s="334">
        <v>0.049009384775808136</v>
      </c>
      <c r="L94" s="539">
        <f t="shared" si="6"/>
        <v>0.06986267596716571</v>
      </c>
      <c r="M94" s="535" t="s">
        <v>170</v>
      </c>
      <c r="N94" s="414"/>
      <c r="O94" s="13"/>
      <c r="P94" s="13"/>
      <c r="Q94" s="13"/>
    </row>
    <row r="95" spans="1:17" s="1" customFormat="1" ht="16.5">
      <c r="A95" s="91"/>
      <c r="B95" s="490" t="s">
        <v>10</v>
      </c>
      <c r="C95" s="512">
        <f>SUM(C82:C94)</f>
        <v>347250</v>
      </c>
      <c r="D95" s="512">
        <f>SUM(D82:D94)</f>
        <v>328421</v>
      </c>
      <c r="E95" s="513">
        <f t="shared" si="4"/>
        <v>18829</v>
      </c>
      <c r="F95" s="514">
        <f>E95/C95</f>
        <v>0.054223182145428366</v>
      </c>
      <c r="G95" s="58"/>
      <c r="H95" s="93"/>
      <c r="J95" s="537">
        <v>0.08459967130360117</v>
      </c>
      <c r="K95" s="334">
        <v>0.10278374239030885</v>
      </c>
      <c r="L95" s="539">
        <f t="shared" si="6"/>
        <v>0.09369170684695502</v>
      </c>
      <c r="M95" s="327"/>
      <c r="N95" s="415"/>
      <c r="O95" s="13"/>
      <c r="P95" s="13"/>
      <c r="Q95" s="13"/>
    </row>
    <row r="96" spans="1:17" ht="23.25" customHeight="1">
      <c r="A96" s="758" t="s">
        <v>252</v>
      </c>
      <c r="B96" s="758"/>
      <c r="C96" s="758"/>
      <c r="D96" s="758"/>
      <c r="E96" s="758"/>
      <c r="F96" s="758"/>
      <c r="G96" s="758"/>
      <c r="L96" s="13"/>
      <c r="M96" s="13"/>
      <c r="N96" s="13"/>
      <c r="O96" s="13"/>
      <c r="P96" s="13"/>
      <c r="Q96" s="13"/>
    </row>
    <row r="97" spans="1:34" s="569" customFormat="1" ht="75">
      <c r="A97" s="206" t="s">
        <v>2</v>
      </c>
      <c r="B97" s="206" t="s">
        <v>68</v>
      </c>
      <c r="C97" s="206" t="s">
        <v>288</v>
      </c>
      <c r="D97" s="206" t="s">
        <v>103</v>
      </c>
      <c r="E97" s="207" t="s">
        <v>5</v>
      </c>
      <c r="F97" s="206" t="s">
        <v>6</v>
      </c>
      <c r="G97" s="205"/>
      <c r="H97" s="556"/>
      <c r="I97" s="204"/>
      <c r="J97" s="204"/>
      <c r="K97" s="204"/>
      <c r="L97" s="65"/>
      <c r="M97" s="412"/>
      <c r="N97" s="412"/>
      <c r="O97" s="65"/>
      <c r="P97" s="65"/>
      <c r="Q97" s="65"/>
      <c r="R97" s="204"/>
      <c r="S97" s="204"/>
      <c r="T97" s="204"/>
      <c r="U97" s="204"/>
      <c r="V97" s="204"/>
      <c r="W97" s="204"/>
      <c r="X97" s="204"/>
      <c r="Y97" s="204"/>
      <c r="Z97" s="204"/>
      <c r="AA97" s="204"/>
      <c r="AB97" s="204"/>
      <c r="AC97" s="204"/>
      <c r="AD97" s="204"/>
      <c r="AE97" s="204"/>
      <c r="AF97" s="204"/>
      <c r="AG97" s="204"/>
      <c r="AH97" s="204"/>
    </row>
    <row r="98" spans="1:17" ht="15.75">
      <c r="A98" s="151">
        <v>1</v>
      </c>
      <c r="B98" s="515" t="s">
        <v>158</v>
      </c>
      <c r="C98" s="285">
        <v>19089</v>
      </c>
      <c r="D98" s="288">
        <v>17226</v>
      </c>
      <c r="E98" s="305">
        <f>C98-D98</f>
        <v>1863</v>
      </c>
      <c r="F98" s="534">
        <f>E98/C98</f>
        <v>0.09759547383309759</v>
      </c>
      <c r="G98" s="57"/>
      <c r="L98" s="65"/>
      <c r="M98" s="416"/>
      <c r="N98" s="417"/>
      <c r="O98" s="65"/>
      <c r="P98" s="65"/>
      <c r="Q98" s="13"/>
    </row>
    <row r="99" spans="1:17" ht="15.75">
      <c r="A99" s="151">
        <v>2</v>
      </c>
      <c r="B99" s="515" t="s">
        <v>159</v>
      </c>
      <c r="C99" s="285">
        <v>8958</v>
      </c>
      <c r="D99" s="288">
        <v>8416</v>
      </c>
      <c r="E99" s="305">
        <f aca="true" t="shared" si="7" ref="E99:E109">C99-D99</f>
        <v>542</v>
      </c>
      <c r="F99" s="174">
        <f aca="true" t="shared" si="8" ref="F99:F110">E99/C99</f>
        <v>0.06050457691448984</v>
      </c>
      <c r="G99" s="57"/>
      <c r="L99" s="65"/>
      <c r="M99" s="416"/>
      <c r="N99" s="417"/>
      <c r="O99" s="65"/>
      <c r="P99" s="65"/>
      <c r="Q99" s="13"/>
    </row>
    <row r="100" spans="1:17" ht="15.75">
      <c r="A100" s="151">
        <v>3</v>
      </c>
      <c r="B100" s="515" t="s">
        <v>160</v>
      </c>
      <c r="C100" s="285">
        <v>14133</v>
      </c>
      <c r="D100" s="288">
        <v>13211</v>
      </c>
      <c r="E100" s="305">
        <f t="shared" si="7"/>
        <v>922</v>
      </c>
      <c r="F100" s="174">
        <f t="shared" si="8"/>
        <v>0.0652373876742376</v>
      </c>
      <c r="G100" s="57"/>
      <c r="L100" s="65"/>
      <c r="M100" s="416"/>
      <c r="N100" s="417"/>
      <c r="O100" s="65"/>
      <c r="P100" s="65"/>
      <c r="Q100" s="13"/>
    </row>
    <row r="101" spans="1:17" ht="15.75">
      <c r="A101" s="151">
        <v>4</v>
      </c>
      <c r="B101" s="515" t="s">
        <v>161</v>
      </c>
      <c r="C101" s="285">
        <v>8584</v>
      </c>
      <c r="D101" s="288">
        <v>8124</v>
      </c>
      <c r="E101" s="305">
        <f t="shared" si="7"/>
        <v>460</v>
      </c>
      <c r="F101" s="174">
        <f t="shared" si="8"/>
        <v>0.05358807082945014</v>
      </c>
      <c r="G101" s="57"/>
      <c r="L101" s="65"/>
      <c r="M101" s="416"/>
      <c r="N101" s="417"/>
      <c r="O101" s="65"/>
      <c r="P101" s="65"/>
      <c r="Q101" s="13"/>
    </row>
    <row r="102" spans="1:17" ht="15.75">
      <c r="A102" s="151">
        <v>5</v>
      </c>
      <c r="B102" s="516" t="s">
        <v>162</v>
      </c>
      <c r="C102" s="285">
        <v>25313</v>
      </c>
      <c r="D102" s="288">
        <v>23024</v>
      </c>
      <c r="E102" s="305">
        <f t="shared" si="7"/>
        <v>2289</v>
      </c>
      <c r="F102" s="534">
        <f t="shared" si="8"/>
        <v>0.09042784340062418</v>
      </c>
      <c r="G102" s="57"/>
      <c r="L102" s="65"/>
      <c r="M102" s="416"/>
      <c r="N102" s="417"/>
      <c r="O102" s="65"/>
      <c r="P102" s="65"/>
      <c r="Q102" s="13"/>
    </row>
    <row r="103" spans="1:17" ht="15.75">
      <c r="A103" s="151">
        <v>6</v>
      </c>
      <c r="B103" s="515" t="s">
        <v>163</v>
      </c>
      <c r="C103" s="285">
        <v>34036</v>
      </c>
      <c r="D103" s="288">
        <v>32251</v>
      </c>
      <c r="E103" s="305">
        <f t="shared" si="7"/>
        <v>1785</v>
      </c>
      <c r="F103" s="174">
        <f t="shared" si="8"/>
        <v>0.05244447056058291</v>
      </c>
      <c r="G103" s="57"/>
      <c r="L103" s="65"/>
      <c r="M103" s="416"/>
      <c r="N103" s="417"/>
      <c r="O103" s="65"/>
      <c r="P103" s="65"/>
      <c r="Q103" s="13"/>
    </row>
    <row r="104" spans="1:17" ht="15.75">
      <c r="A104" s="151">
        <v>7</v>
      </c>
      <c r="B104" s="516" t="s">
        <v>164</v>
      </c>
      <c r="C104" s="285">
        <v>24455</v>
      </c>
      <c r="D104" s="288">
        <v>23772</v>
      </c>
      <c r="E104" s="305">
        <f t="shared" si="7"/>
        <v>683</v>
      </c>
      <c r="F104" s="174">
        <f t="shared" si="8"/>
        <v>0.02792884890615416</v>
      </c>
      <c r="G104" s="57"/>
      <c r="L104" s="65"/>
      <c r="M104" s="416"/>
      <c r="N104" s="417"/>
      <c r="O104" s="65"/>
      <c r="P104" s="65"/>
      <c r="Q104" s="13"/>
    </row>
    <row r="105" spans="1:17" ht="15.75">
      <c r="A105" s="151">
        <v>8</v>
      </c>
      <c r="B105" s="515" t="s">
        <v>165</v>
      </c>
      <c r="C105" s="285">
        <v>19139</v>
      </c>
      <c r="D105" s="288">
        <v>17356</v>
      </c>
      <c r="E105" s="305">
        <f t="shared" si="7"/>
        <v>1783</v>
      </c>
      <c r="F105" s="534">
        <f t="shared" si="8"/>
        <v>0.09316056220283192</v>
      </c>
      <c r="G105" s="57"/>
      <c r="L105" s="65"/>
      <c r="M105" s="416"/>
      <c r="N105" s="417"/>
      <c r="O105" s="65"/>
      <c r="P105" s="65"/>
      <c r="Q105" s="13"/>
    </row>
    <row r="106" spans="1:17" ht="15.75">
      <c r="A106" s="151">
        <v>9</v>
      </c>
      <c r="B106" s="515" t="s">
        <v>166</v>
      </c>
      <c r="C106" s="285">
        <v>14275</v>
      </c>
      <c r="D106" s="288">
        <v>12663</v>
      </c>
      <c r="E106" s="305">
        <f t="shared" si="7"/>
        <v>1612</v>
      </c>
      <c r="F106" s="534">
        <f t="shared" si="8"/>
        <v>0.1129246935201401</v>
      </c>
      <c r="G106" s="57"/>
      <c r="L106" s="65"/>
      <c r="M106" s="416"/>
      <c r="N106" s="417"/>
      <c r="O106" s="65"/>
      <c r="P106" s="65"/>
      <c r="Q106" s="13"/>
    </row>
    <row r="107" spans="1:17" ht="15.75">
      <c r="A107" s="151">
        <v>10</v>
      </c>
      <c r="B107" s="515" t="s">
        <v>167</v>
      </c>
      <c r="C107" s="285">
        <v>9919</v>
      </c>
      <c r="D107" s="288">
        <v>9484</v>
      </c>
      <c r="E107" s="305">
        <f t="shared" si="7"/>
        <v>435</v>
      </c>
      <c r="F107" s="174">
        <f t="shared" si="8"/>
        <v>0.04385522734146587</v>
      </c>
      <c r="G107" s="57"/>
      <c r="L107" s="65"/>
      <c r="M107" s="416"/>
      <c r="N107" s="417"/>
      <c r="O107" s="65"/>
      <c r="P107" s="65"/>
      <c r="Q107" s="13"/>
    </row>
    <row r="108" spans="1:17" ht="15.75">
      <c r="A108" s="151">
        <v>11</v>
      </c>
      <c r="B108" s="515" t="s">
        <v>168</v>
      </c>
      <c r="C108" s="285">
        <v>22492</v>
      </c>
      <c r="D108" s="288">
        <v>19850</v>
      </c>
      <c r="E108" s="305">
        <f t="shared" si="7"/>
        <v>2642</v>
      </c>
      <c r="F108" s="534">
        <f t="shared" si="8"/>
        <v>0.11746398719544728</v>
      </c>
      <c r="G108" s="57"/>
      <c r="L108" s="65"/>
      <c r="M108" s="416"/>
      <c r="N108" s="417"/>
      <c r="O108" s="65"/>
      <c r="P108" s="65"/>
      <c r="Q108" s="13"/>
    </row>
    <row r="109" spans="1:17" ht="15.75">
      <c r="A109" s="151">
        <v>12</v>
      </c>
      <c r="B109" s="515" t="s">
        <v>169</v>
      </c>
      <c r="C109" s="285">
        <v>36034</v>
      </c>
      <c r="D109" s="288">
        <v>32834</v>
      </c>
      <c r="E109" s="305">
        <f t="shared" si="7"/>
        <v>3200</v>
      </c>
      <c r="F109" s="534">
        <f t="shared" si="8"/>
        <v>0.08880501748348782</v>
      </c>
      <c r="G109" s="57"/>
      <c r="L109" s="65"/>
      <c r="M109" s="416"/>
      <c r="N109" s="417"/>
      <c r="O109" s="65"/>
      <c r="P109" s="65"/>
      <c r="Q109" s="13"/>
    </row>
    <row r="110" spans="1:17" ht="15.75">
      <c r="A110" s="151">
        <v>13</v>
      </c>
      <c r="B110" s="515" t="s">
        <v>170</v>
      </c>
      <c r="C110" s="285">
        <v>11555</v>
      </c>
      <c r="D110" s="288">
        <v>11111</v>
      </c>
      <c r="E110" s="173">
        <f>C110-D110</f>
        <v>444</v>
      </c>
      <c r="F110" s="174">
        <f t="shared" si="8"/>
        <v>0.03842492427520554</v>
      </c>
      <c r="G110" s="57"/>
      <c r="L110" s="65"/>
      <c r="M110" s="416"/>
      <c r="N110" s="417"/>
      <c r="O110" s="65"/>
      <c r="P110" s="65"/>
      <c r="Q110" s="13"/>
    </row>
    <row r="111" spans="1:17" ht="15.75">
      <c r="A111" s="91"/>
      <c r="B111" s="490" t="s">
        <v>10</v>
      </c>
      <c r="C111" s="286">
        <f>SUM(C98:C110)</f>
        <v>247982</v>
      </c>
      <c r="D111" s="287">
        <f>SUM(D98:D110)</f>
        <v>229322</v>
      </c>
      <c r="E111" s="513">
        <f>SUM(E98:E110)</f>
        <v>18660</v>
      </c>
      <c r="F111" s="514">
        <f>E111/C111</f>
        <v>0.0752473969884911</v>
      </c>
      <c r="G111" s="58"/>
      <c r="L111" s="65"/>
      <c r="M111" s="418"/>
      <c r="N111" s="419"/>
      <c r="O111" s="65"/>
      <c r="P111" s="65"/>
      <c r="Q111" s="13"/>
    </row>
    <row r="112" spans="1:17" ht="12.75" customHeight="1">
      <c r="A112" s="570"/>
      <c r="B112" s="572"/>
      <c r="C112" s="572"/>
      <c r="D112" s="567"/>
      <c r="E112" s="573"/>
      <c r="F112" s="571"/>
      <c r="G112" s="568"/>
      <c r="L112" s="65"/>
      <c r="M112" s="65"/>
      <c r="N112" s="65"/>
      <c r="O112" s="65"/>
      <c r="P112" s="65"/>
      <c r="Q112" s="13"/>
    </row>
    <row r="113" spans="1:17" ht="23.25" customHeight="1">
      <c r="A113" s="756" t="s">
        <v>253</v>
      </c>
      <c r="B113" s="756"/>
      <c r="C113" s="756"/>
      <c r="D113" s="756"/>
      <c r="E113" s="756"/>
      <c r="F113" s="756"/>
      <c r="G113" s="756"/>
      <c r="L113" s="13"/>
      <c r="M113" s="13"/>
      <c r="N113" s="13"/>
      <c r="O113" s="13"/>
      <c r="P113" s="13"/>
      <c r="Q113" s="13"/>
    </row>
    <row r="114" spans="1:34" s="569" customFormat="1" ht="74.25" customHeight="1">
      <c r="A114" s="206" t="s">
        <v>2</v>
      </c>
      <c r="B114" s="206" t="s">
        <v>68</v>
      </c>
      <c r="C114" s="206" t="s">
        <v>289</v>
      </c>
      <c r="D114" s="206" t="s">
        <v>103</v>
      </c>
      <c r="E114" s="207" t="s">
        <v>5</v>
      </c>
      <c r="F114" s="206" t="s">
        <v>6</v>
      </c>
      <c r="G114" s="205"/>
      <c r="H114" s="556"/>
      <c r="I114" s="204"/>
      <c r="J114" s="206" t="s">
        <v>2</v>
      </c>
      <c r="K114" s="206" t="s">
        <v>68</v>
      </c>
      <c r="L114" s="206" t="s">
        <v>289</v>
      </c>
      <c r="M114" s="206" t="s">
        <v>103</v>
      </c>
      <c r="N114" s="207" t="s">
        <v>5</v>
      </c>
      <c r="O114" s="206" t="s">
        <v>6</v>
      </c>
      <c r="P114" s="65"/>
      <c r="Q114" s="65"/>
      <c r="R114" s="204"/>
      <c r="S114" s="204"/>
      <c r="T114" s="204"/>
      <c r="U114" s="204"/>
      <c r="V114" s="204"/>
      <c r="W114" s="204"/>
      <c r="X114" s="204"/>
      <c r="Y114" s="204"/>
      <c r="Z114" s="204"/>
      <c r="AA114" s="204"/>
      <c r="AB114" s="204"/>
      <c r="AC114" s="204"/>
      <c r="AD114" s="204"/>
      <c r="AE114" s="204"/>
      <c r="AF114" s="204"/>
      <c r="AG114" s="204"/>
      <c r="AH114" s="204"/>
    </row>
    <row r="115" spans="1:19" ht="15.75">
      <c r="A115" s="151">
        <v>1</v>
      </c>
      <c r="B115" s="631" t="s">
        <v>158</v>
      </c>
      <c r="C115" s="172">
        <v>21933</v>
      </c>
      <c r="D115" s="298">
        <f>D82</f>
        <v>20098</v>
      </c>
      <c r="E115" s="173">
        <f aca="true" t="shared" si="9" ref="E115:E128">C115-D115</f>
        <v>1835</v>
      </c>
      <c r="F115" s="360">
        <f aca="true" t="shared" si="10" ref="F115:F127">E115/C115</f>
        <v>0.08366388546938404</v>
      </c>
      <c r="G115" s="57"/>
      <c r="J115" s="151">
        <v>1</v>
      </c>
      <c r="K115" s="367" t="s">
        <v>163</v>
      </c>
      <c r="L115" s="172">
        <v>100590</v>
      </c>
      <c r="M115" s="298">
        <v>66508</v>
      </c>
      <c r="N115" s="173">
        <f aca="true" t="shared" si="11" ref="N115:N128">L115-M115</f>
        <v>34082</v>
      </c>
      <c r="O115" s="360">
        <f aca="true" t="shared" si="12" ref="O115:O128">N115/L115</f>
        <v>0.3388209563574908</v>
      </c>
      <c r="P115" s="65"/>
      <c r="Q115" s="65"/>
      <c r="R115" s="204"/>
      <c r="S115" s="204"/>
    </row>
    <row r="116" spans="1:19" ht="15.75">
      <c r="A116" s="151">
        <v>2</v>
      </c>
      <c r="B116" s="631" t="s">
        <v>159</v>
      </c>
      <c r="C116" s="172">
        <v>11181</v>
      </c>
      <c r="D116" s="298">
        <f aca="true" t="shared" si="13" ref="D116:D127">D83</f>
        <v>10383</v>
      </c>
      <c r="E116" s="173">
        <f t="shared" si="9"/>
        <v>798</v>
      </c>
      <c r="F116" s="360">
        <f t="shared" si="10"/>
        <v>0.0713710759323853</v>
      </c>
      <c r="G116" s="57"/>
      <c r="J116" s="151">
        <v>2</v>
      </c>
      <c r="K116" s="367" t="s">
        <v>169</v>
      </c>
      <c r="L116" s="172">
        <v>76317</v>
      </c>
      <c r="M116" s="298">
        <v>56762</v>
      </c>
      <c r="N116" s="173">
        <f t="shared" si="11"/>
        <v>19555</v>
      </c>
      <c r="O116" s="360">
        <f t="shared" si="12"/>
        <v>0.2562338666352189</v>
      </c>
      <c r="P116" s="65"/>
      <c r="Q116" s="65"/>
      <c r="R116" s="204"/>
      <c r="S116" s="204"/>
    </row>
    <row r="117" spans="1:19" ht="15.75">
      <c r="A117" s="151">
        <v>3</v>
      </c>
      <c r="B117" s="631" t="s">
        <v>160</v>
      </c>
      <c r="C117" s="172">
        <v>19521</v>
      </c>
      <c r="D117" s="298">
        <f t="shared" si="13"/>
        <v>18315</v>
      </c>
      <c r="E117" s="173">
        <f t="shared" si="9"/>
        <v>1206</v>
      </c>
      <c r="F117" s="360">
        <f t="shared" si="10"/>
        <v>0.06177962194559705</v>
      </c>
      <c r="G117" s="57"/>
      <c r="J117" s="151">
        <v>3</v>
      </c>
      <c r="K117" s="368" t="s">
        <v>162</v>
      </c>
      <c r="L117" s="172">
        <v>44120</v>
      </c>
      <c r="M117" s="298">
        <v>35352</v>
      </c>
      <c r="N117" s="173">
        <f t="shared" si="11"/>
        <v>8768</v>
      </c>
      <c r="O117" s="360">
        <f t="shared" si="12"/>
        <v>0.19873073436083408</v>
      </c>
      <c r="P117" s="65"/>
      <c r="Q117" s="65"/>
      <c r="R117" s="204"/>
      <c r="S117" s="204"/>
    </row>
    <row r="118" spans="1:19" ht="15.75">
      <c r="A118" s="151">
        <v>4</v>
      </c>
      <c r="B118" s="631" t="s">
        <v>161</v>
      </c>
      <c r="C118" s="172">
        <v>12069</v>
      </c>
      <c r="D118" s="298">
        <f t="shared" si="13"/>
        <v>10302</v>
      </c>
      <c r="E118" s="173">
        <f t="shared" si="9"/>
        <v>1767</v>
      </c>
      <c r="F118" s="534">
        <f t="shared" si="10"/>
        <v>0.1464081531195625</v>
      </c>
      <c r="G118" s="57"/>
      <c r="J118" s="151">
        <v>4</v>
      </c>
      <c r="K118" s="367" t="s">
        <v>161</v>
      </c>
      <c r="L118" s="172">
        <v>13448</v>
      </c>
      <c r="M118" s="298">
        <v>11225</v>
      </c>
      <c r="N118" s="173">
        <f t="shared" si="11"/>
        <v>2223</v>
      </c>
      <c r="O118" s="360">
        <f t="shared" si="12"/>
        <v>0.16530339083878642</v>
      </c>
      <c r="P118" s="65"/>
      <c r="Q118" s="65"/>
      <c r="R118" s="204"/>
      <c r="S118" s="204"/>
    </row>
    <row r="119" spans="1:19" ht="15.75">
      <c r="A119" s="151">
        <v>5</v>
      </c>
      <c r="B119" s="632" t="s">
        <v>162</v>
      </c>
      <c r="C119" s="172">
        <v>42785</v>
      </c>
      <c r="D119" s="298">
        <f t="shared" si="13"/>
        <v>33276</v>
      </c>
      <c r="E119" s="173">
        <f t="shared" si="9"/>
        <v>9509</v>
      </c>
      <c r="F119" s="534">
        <f t="shared" si="10"/>
        <v>0.22225078882786023</v>
      </c>
      <c r="G119" s="57"/>
      <c r="J119" s="151">
        <v>5</v>
      </c>
      <c r="K119" s="367" t="s">
        <v>166</v>
      </c>
      <c r="L119" s="172">
        <v>20227</v>
      </c>
      <c r="M119" s="298">
        <v>17786</v>
      </c>
      <c r="N119" s="173">
        <f t="shared" si="11"/>
        <v>2441</v>
      </c>
      <c r="O119" s="360">
        <f t="shared" si="12"/>
        <v>0.12068027883522026</v>
      </c>
      <c r="P119" s="65"/>
      <c r="Q119" s="65"/>
      <c r="R119" s="204"/>
      <c r="S119" s="204"/>
    </row>
    <row r="120" spans="1:19" ht="15.75">
      <c r="A120" s="151">
        <v>6</v>
      </c>
      <c r="B120" s="631" t="s">
        <v>163</v>
      </c>
      <c r="C120" s="172">
        <v>101223</v>
      </c>
      <c r="D120" s="298">
        <f t="shared" si="13"/>
        <v>68609</v>
      </c>
      <c r="E120" s="173">
        <f t="shared" si="9"/>
        <v>32614</v>
      </c>
      <c r="F120" s="534">
        <f t="shared" si="10"/>
        <v>0.32219950011361054</v>
      </c>
      <c r="G120" s="57"/>
      <c r="J120" s="151">
        <v>6</v>
      </c>
      <c r="K120" s="367" t="s">
        <v>159</v>
      </c>
      <c r="L120" s="172">
        <v>13179</v>
      </c>
      <c r="M120" s="298">
        <v>12007</v>
      </c>
      <c r="N120" s="173">
        <f t="shared" si="11"/>
        <v>1172</v>
      </c>
      <c r="O120" s="360">
        <f t="shared" si="12"/>
        <v>0.08892935731087336</v>
      </c>
      <c r="P120" s="65"/>
      <c r="Q120" s="65"/>
      <c r="R120" s="204"/>
      <c r="S120" s="204"/>
    </row>
    <row r="121" spans="1:19" ht="15.75">
      <c r="A121" s="151">
        <v>7</v>
      </c>
      <c r="B121" s="632" t="s">
        <v>164</v>
      </c>
      <c r="C121" s="172">
        <v>32241</v>
      </c>
      <c r="D121" s="298">
        <f t="shared" si="13"/>
        <v>28864</v>
      </c>
      <c r="E121" s="173">
        <f t="shared" si="9"/>
        <v>3377</v>
      </c>
      <c r="F121" s="360">
        <f t="shared" si="10"/>
        <v>0.1047424087342204</v>
      </c>
      <c r="G121" s="57"/>
      <c r="J121" s="151">
        <v>7</v>
      </c>
      <c r="K121" s="367" t="s">
        <v>168</v>
      </c>
      <c r="L121" s="172">
        <v>30964</v>
      </c>
      <c r="M121" s="298">
        <v>28215</v>
      </c>
      <c r="N121" s="173">
        <f t="shared" si="11"/>
        <v>2749</v>
      </c>
      <c r="O121" s="360">
        <f t="shared" si="12"/>
        <v>0.08878051931275029</v>
      </c>
      <c r="P121" s="65"/>
      <c r="Q121" s="65"/>
      <c r="R121" s="204"/>
      <c r="S121" s="204"/>
    </row>
    <row r="122" spans="1:19" ht="15.75">
      <c r="A122" s="151">
        <v>8</v>
      </c>
      <c r="B122" s="631" t="s">
        <v>165</v>
      </c>
      <c r="C122" s="172">
        <v>21674</v>
      </c>
      <c r="D122" s="298">
        <f t="shared" si="13"/>
        <v>20481</v>
      </c>
      <c r="E122" s="173">
        <f t="shared" si="9"/>
        <v>1193</v>
      </c>
      <c r="F122" s="360">
        <f t="shared" si="10"/>
        <v>0.05504290855402787</v>
      </c>
      <c r="G122" s="57"/>
      <c r="J122" s="151">
        <v>8</v>
      </c>
      <c r="K122" s="367" t="s">
        <v>170</v>
      </c>
      <c r="L122" s="172">
        <v>18718</v>
      </c>
      <c r="M122" s="298">
        <v>17127</v>
      </c>
      <c r="N122" s="173">
        <f t="shared" si="11"/>
        <v>1591</v>
      </c>
      <c r="O122" s="360">
        <f t="shared" si="12"/>
        <v>0.08499839726466503</v>
      </c>
      <c r="P122" s="65"/>
      <c r="Q122" s="65"/>
      <c r="R122" s="204"/>
      <c r="S122" s="204"/>
    </row>
    <row r="123" spans="1:19" ht="15.75">
      <c r="A123" s="151">
        <v>9</v>
      </c>
      <c r="B123" s="631" t="s">
        <v>166</v>
      </c>
      <c r="C123" s="172">
        <v>17330</v>
      </c>
      <c r="D123" s="298">
        <f t="shared" si="13"/>
        <v>15412</v>
      </c>
      <c r="E123" s="173">
        <f t="shared" si="9"/>
        <v>1918</v>
      </c>
      <c r="F123" s="360">
        <f t="shared" si="10"/>
        <v>0.11067512983266013</v>
      </c>
      <c r="G123" s="57"/>
      <c r="J123" s="151">
        <v>9</v>
      </c>
      <c r="K123" s="367" t="s">
        <v>165</v>
      </c>
      <c r="L123" s="172">
        <v>25852</v>
      </c>
      <c r="M123" s="298">
        <v>23714</v>
      </c>
      <c r="N123" s="173">
        <f t="shared" si="11"/>
        <v>2138</v>
      </c>
      <c r="O123" s="360">
        <f t="shared" si="12"/>
        <v>0.08270153179637939</v>
      </c>
      <c r="P123" s="65"/>
      <c r="Q123" s="65"/>
      <c r="R123" s="204"/>
      <c r="S123" s="204"/>
    </row>
    <row r="124" spans="1:19" ht="14.25" customHeight="1">
      <c r="A124" s="151">
        <v>10</v>
      </c>
      <c r="B124" s="631" t="s">
        <v>167</v>
      </c>
      <c r="C124" s="172">
        <v>11916</v>
      </c>
      <c r="D124" s="298">
        <f t="shared" si="13"/>
        <v>11050</v>
      </c>
      <c r="E124" s="173">
        <f t="shared" si="9"/>
        <v>866</v>
      </c>
      <c r="F124" s="360">
        <f t="shared" si="10"/>
        <v>0.07267539442766029</v>
      </c>
      <c r="G124" s="57"/>
      <c r="J124" s="151">
        <v>10</v>
      </c>
      <c r="K124" s="368" t="s">
        <v>164</v>
      </c>
      <c r="L124" s="172">
        <v>35131</v>
      </c>
      <c r="M124" s="298">
        <v>32273</v>
      </c>
      <c r="N124" s="173">
        <f t="shared" si="11"/>
        <v>2858</v>
      </c>
      <c r="O124" s="360">
        <f t="shared" si="12"/>
        <v>0.08135265150436936</v>
      </c>
      <c r="P124" s="65"/>
      <c r="Q124" s="65"/>
      <c r="R124" s="204"/>
      <c r="S124" s="204"/>
    </row>
    <row r="125" spans="1:19" ht="14.25" customHeight="1">
      <c r="A125" s="151">
        <v>11</v>
      </c>
      <c r="B125" s="631" t="s">
        <v>168</v>
      </c>
      <c r="C125" s="172">
        <v>27244</v>
      </c>
      <c r="D125" s="298">
        <f t="shared" si="13"/>
        <v>25102</v>
      </c>
      <c r="E125" s="173">
        <f t="shared" si="9"/>
        <v>2142</v>
      </c>
      <c r="F125" s="360">
        <f t="shared" si="10"/>
        <v>0.07862281603288798</v>
      </c>
      <c r="G125" s="57"/>
      <c r="J125" s="151">
        <v>11</v>
      </c>
      <c r="K125" s="367" t="s">
        <v>158</v>
      </c>
      <c r="L125" s="172">
        <v>25397</v>
      </c>
      <c r="M125" s="298">
        <v>23552</v>
      </c>
      <c r="N125" s="173">
        <f t="shared" si="11"/>
        <v>1845</v>
      </c>
      <c r="O125" s="360">
        <f t="shared" si="12"/>
        <v>0.07264637555616806</v>
      </c>
      <c r="P125" s="65"/>
      <c r="Q125" s="65"/>
      <c r="R125" s="204"/>
      <c r="S125" s="204"/>
    </row>
    <row r="126" spans="1:19" ht="14.25" customHeight="1">
      <c r="A126" s="151">
        <v>12</v>
      </c>
      <c r="B126" s="631" t="s">
        <v>169</v>
      </c>
      <c r="C126" s="172">
        <v>68466</v>
      </c>
      <c r="D126" s="298">
        <f t="shared" si="13"/>
        <v>50813</v>
      </c>
      <c r="E126" s="173">
        <f t="shared" si="9"/>
        <v>17653</v>
      </c>
      <c r="F126" s="534">
        <f t="shared" si="10"/>
        <v>0.25783600619285485</v>
      </c>
      <c r="G126" s="57"/>
      <c r="J126" s="151">
        <v>12</v>
      </c>
      <c r="K126" s="367" t="s">
        <v>160</v>
      </c>
      <c r="L126" s="172">
        <v>21077</v>
      </c>
      <c r="M126" s="298">
        <v>19574</v>
      </c>
      <c r="N126" s="173">
        <f t="shared" si="11"/>
        <v>1503</v>
      </c>
      <c r="O126" s="360">
        <f t="shared" si="12"/>
        <v>0.07130995872277839</v>
      </c>
      <c r="P126" s="65"/>
      <c r="Q126" s="65"/>
      <c r="R126" s="204"/>
      <c r="S126" s="204"/>
    </row>
    <row r="127" spans="1:19" ht="13.5" customHeight="1">
      <c r="A127" s="151">
        <v>13</v>
      </c>
      <c r="B127" s="631" t="s">
        <v>170</v>
      </c>
      <c r="C127" s="172">
        <v>17307</v>
      </c>
      <c r="D127" s="298">
        <f t="shared" si="13"/>
        <v>15716</v>
      </c>
      <c r="E127" s="173">
        <f t="shared" si="9"/>
        <v>1591</v>
      </c>
      <c r="F127" s="360">
        <f t="shared" si="10"/>
        <v>0.09192812156930721</v>
      </c>
      <c r="G127" s="57"/>
      <c r="J127" s="151">
        <v>13</v>
      </c>
      <c r="K127" s="367" t="s">
        <v>167</v>
      </c>
      <c r="L127" s="172">
        <v>12851</v>
      </c>
      <c r="M127" s="298">
        <v>12043</v>
      </c>
      <c r="N127" s="173">
        <f t="shared" si="11"/>
        <v>808</v>
      </c>
      <c r="O127" s="360">
        <f t="shared" si="12"/>
        <v>0.06287448447591627</v>
      </c>
      <c r="P127" s="65"/>
      <c r="Q127" s="65"/>
      <c r="R127" s="204"/>
      <c r="S127" s="204"/>
    </row>
    <row r="128" spans="1:19" ht="16.5">
      <c r="A128" s="91"/>
      <c r="B128" s="490" t="s">
        <v>10</v>
      </c>
      <c r="C128" s="517">
        <f>SUM(C115:C127)</f>
        <v>404890</v>
      </c>
      <c r="D128" s="517">
        <f>SUM(D115:D127)</f>
        <v>328421</v>
      </c>
      <c r="E128" s="518">
        <f t="shared" si="9"/>
        <v>76469</v>
      </c>
      <c r="F128" s="514">
        <f>E128/C128</f>
        <v>0.18886364197683322</v>
      </c>
      <c r="G128" s="58"/>
      <c r="J128" s="91"/>
      <c r="K128" s="490" t="s">
        <v>10</v>
      </c>
      <c r="L128" s="210">
        <f>SUM(L115:L127)</f>
        <v>437871</v>
      </c>
      <c r="M128" s="210">
        <f>SUM(M115:M127)</f>
        <v>356138</v>
      </c>
      <c r="N128" s="211">
        <f t="shared" si="11"/>
        <v>81733</v>
      </c>
      <c r="O128" s="176">
        <f t="shared" si="12"/>
        <v>0.18665999803595124</v>
      </c>
      <c r="P128" s="65"/>
      <c r="Q128" s="65"/>
      <c r="R128" s="204"/>
      <c r="S128" s="204"/>
    </row>
    <row r="129" spans="1:17" ht="23.25" customHeight="1">
      <c r="A129" s="756" t="s">
        <v>254</v>
      </c>
      <c r="B129" s="756"/>
      <c r="C129" s="756"/>
      <c r="D129" s="756"/>
      <c r="E129" s="756"/>
      <c r="F129" s="756"/>
      <c r="G129" s="756"/>
      <c r="L129" s="13"/>
      <c r="M129" s="13"/>
      <c r="N129" s="13"/>
      <c r="O129" s="13"/>
      <c r="P129" s="13"/>
      <c r="Q129" s="13"/>
    </row>
    <row r="130" spans="1:34" s="569" customFormat="1" ht="72.75" customHeight="1">
      <c r="A130" s="206" t="s">
        <v>2</v>
      </c>
      <c r="B130" s="206" t="s">
        <v>68</v>
      </c>
      <c r="C130" s="206" t="s">
        <v>289</v>
      </c>
      <c r="D130" s="206" t="s">
        <v>103</v>
      </c>
      <c r="E130" s="207" t="s">
        <v>5</v>
      </c>
      <c r="F130" s="206" t="s">
        <v>6</v>
      </c>
      <c r="G130" s="205"/>
      <c r="H130" s="556"/>
      <c r="I130" s="204"/>
      <c r="J130" s="206" t="s">
        <v>2</v>
      </c>
      <c r="K130" s="206" t="s">
        <v>68</v>
      </c>
      <c r="L130" s="206" t="s">
        <v>289</v>
      </c>
      <c r="M130" s="206" t="s">
        <v>103</v>
      </c>
      <c r="N130" s="207" t="s">
        <v>5</v>
      </c>
      <c r="O130" s="206" t="s">
        <v>6</v>
      </c>
      <c r="P130" s="65"/>
      <c r="Q130" s="65"/>
      <c r="R130" s="204"/>
      <c r="S130" s="204"/>
      <c r="T130" s="204"/>
      <c r="U130" s="204"/>
      <c r="V130" s="204"/>
      <c r="W130" s="204"/>
      <c r="X130" s="204"/>
      <c r="Y130" s="204"/>
      <c r="Z130" s="204"/>
      <c r="AA130" s="204"/>
      <c r="AB130" s="204"/>
      <c r="AC130" s="204"/>
      <c r="AD130" s="204"/>
      <c r="AE130" s="204"/>
      <c r="AF130" s="204"/>
      <c r="AG130" s="204"/>
      <c r="AH130" s="204"/>
    </row>
    <row r="131" spans="1:17" ht="15.75">
      <c r="A131" s="151">
        <v>1</v>
      </c>
      <c r="B131" s="631" t="s">
        <v>158</v>
      </c>
      <c r="C131" s="303">
        <v>19294</v>
      </c>
      <c r="D131" s="304">
        <f>D98</f>
        <v>17226</v>
      </c>
      <c r="E131" s="173">
        <f>C131-D131</f>
        <v>2068</v>
      </c>
      <c r="F131" s="360">
        <f>E131/C131</f>
        <v>0.10718358038768529</v>
      </c>
      <c r="G131" s="57"/>
      <c r="J131" s="151">
        <v>1</v>
      </c>
      <c r="K131" s="367" t="s">
        <v>163</v>
      </c>
      <c r="L131" s="303">
        <v>51285</v>
      </c>
      <c r="M131" s="304">
        <v>32107</v>
      </c>
      <c r="N131" s="173">
        <f aca="true" t="shared" si="14" ref="N131:N144">L131-M131</f>
        <v>19178</v>
      </c>
      <c r="O131" s="360">
        <f aca="true" t="shared" si="15" ref="O131:O144">N131/L131</f>
        <v>0.37394949790387055</v>
      </c>
      <c r="P131" s="65"/>
      <c r="Q131" s="65"/>
    </row>
    <row r="132" spans="1:17" ht="15.75">
      <c r="A132" s="151">
        <v>2</v>
      </c>
      <c r="B132" s="631" t="s">
        <v>159</v>
      </c>
      <c r="C132" s="303">
        <v>9380</v>
      </c>
      <c r="D132" s="304">
        <f aca="true" t="shared" si="16" ref="D132:D143">D99</f>
        <v>8416</v>
      </c>
      <c r="E132" s="173">
        <f aca="true" t="shared" si="17" ref="E132:E142">C132-D132</f>
        <v>964</v>
      </c>
      <c r="F132" s="360">
        <f aca="true" t="shared" si="18" ref="F132:F142">E132/C132</f>
        <v>0.10277185501066098</v>
      </c>
      <c r="G132" s="57"/>
      <c r="J132" s="151">
        <v>2</v>
      </c>
      <c r="K132" s="367" t="s">
        <v>169</v>
      </c>
      <c r="L132" s="303">
        <v>46582</v>
      </c>
      <c r="M132" s="304">
        <v>34126</v>
      </c>
      <c r="N132" s="173">
        <f t="shared" si="14"/>
        <v>12456</v>
      </c>
      <c r="O132" s="360">
        <f t="shared" si="15"/>
        <v>0.26739942467047356</v>
      </c>
      <c r="P132" s="65"/>
      <c r="Q132" s="65"/>
    </row>
    <row r="133" spans="1:17" ht="15.75">
      <c r="A133" s="151">
        <v>3</v>
      </c>
      <c r="B133" s="631" t="s">
        <v>160</v>
      </c>
      <c r="C133" s="303">
        <v>14047</v>
      </c>
      <c r="D133" s="304">
        <f t="shared" si="16"/>
        <v>13211</v>
      </c>
      <c r="E133" s="173">
        <f t="shared" si="17"/>
        <v>836</v>
      </c>
      <c r="F133" s="360">
        <f t="shared" si="18"/>
        <v>0.05951448707909162</v>
      </c>
      <c r="G133" s="57"/>
      <c r="J133" s="151">
        <v>3</v>
      </c>
      <c r="K133" s="368" t="s">
        <v>162</v>
      </c>
      <c r="L133" s="303">
        <v>32489</v>
      </c>
      <c r="M133" s="304">
        <v>24670</v>
      </c>
      <c r="N133" s="173">
        <f t="shared" si="14"/>
        <v>7819</v>
      </c>
      <c r="O133" s="360">
        <f t="shared" si="15"/>
        <v>0.2406660715934624</v>
      </c>
      <c r="P133" s="65"/>
      <c r="Q133" s="65"/>
    </row>
    <row r="134" spans="1:17" ht="15.75">
      <c r="A134" s="151">
        <v>4</v>
      </c>
      <c r="B134" s="631" t="s">
        <v>161</v>
      </c>
      <c r="C134" s="303">
        <v>9530</v>
      </c>
      <c r="D134" s="304">
        <f t="shared" si="16"/>
        <v>8124</v>
      </c>
      <c r="E134" s="173">
        <f t="shared" si="17"/>
        <v>1406</v>
      </c>
      <c r="F134" s="360">
        <f t="shared" si="18"/>
        <v>0.14753410283315846</v>
      </c>
      <c r="G134" s="57"/>
      <c r="J134" s="151">
        <v>4</v>
      </c>
      <c r="K134" s="367" t="s">
        <v>161</v>
      </c>
      <c r="L134" s="303">
        <v>10973</v>
      </c>
      <c r="M134" s="304">
        <v>8836</v>
      </c>
      <c r="N134" s="173">
        <f t="shared" si="14"/>
        <v>2137</v>
      </c>
      <c r="O134" s="360">
        <f t="shared" si="15"/>
        <v>0.1947507518454388</v>
      </c>
      <c r="P134" s="65"/>
      <c r="Q134" s="65"/>
    </row>
    <row r="135" spans="1:17" ht="15.75">
      <c r="A135" s="151">
        <v>5</v>
      </c>
      <c r="B135" s="632" t="s">
        <v>162</v>
      </c>
      <c r="C135" s="303">
        <v>30482</v>
      </c>
      <c r="D135" s="304">
        <f t="shared" si="16"/>
        <v>23024</v>
      </c>
      <c r="E135" s="173">
        <f t="shared" si="17"/>
        <v>7458</v>
      </c>
      <c r="F135" s="534">
        <f t="shared" si="18"/>
        <v>0.24466898497473918</v>
      </c>
      <c r="G135" s="57"/>
      <c r="J135" s="151">
        <v>5</v>
      </c>
      <c r="K135" s="367" t="s">
        <v>158</v>
      </c>
      <c r="L135" s="303">
        <v>23527</v>
      </c>
      <c r="M135" s="304">
        <v>20136</v>
      </c>
      <c r="N135" s="173">
        <f t="shared" si="14"/>
        <v>3391</v>
      </c>
      <c r="O135" s="360">
        <f t="shared" si="15"/>
        <v>0.1441322735580397</v>
      </c>
      <c r="P135" s="65"/>
      <c r="Q135" s="65"/>
    </row>
    <row r="136" spans="1:17" ht="15.75">
      <c r="A136" s="151">
        <v>6</v>
      </c>
      <c r="B136" s="631" t="s">
        <v>163</v>
      </c>
      <c r="C136" s="303">
        <v>51815</v>
      </c>
      <c r="D136" s="304">
        <f t="shared" si="16"/>
        <v>32251</v>
      </c>
      <c r="E136" s="173">
        <f t="shared" si="17"/>
        <v>19564</v>
      </c>
      <c r="F136" s="534">
        <f t="shared" si="18"/>
        <v>0.3775740615651838</v>
      </c>
      <c r="G136" s="57"/>
      <c r="J136" s="151">
        <v>6</v>
      </c>
      <c r="K136" s="367" t="s">
        <v>159</v>
      </c>
      <c r="L136" s="303">
        <v>10748</v>
      </c>
      <c r="M136" s="304">
        <v>9283</v>
      </c>
      <c r="N136" s="173">
        <f t="shared" si="14"/>
        <v>1465</v>
      </c>
      <c r="O136" s="360">
        <f t="shared" si="15"/>
        <v>0.13630442873092669</v>
      </c>
      <c r="P136" s="65"/>
      <c r="Q136" s="65"/>
    </row>
    <row r="137" spans="1:17" ht="15.75">
      <c r="A137" s="151">
        <v>7</v>
      </c>
      <c r="B137" s="632" t="s">
        <v>164</v>
      </c>
      <c r="C137" s="303">
        <v>27459</v>
      </c>
      <c r="D137" s="304">
        <f t="shared" si="16"/>
        <v>23772</v>
      </c>
      <c r="E137" s="173">
        <f t="shared" si="17"/>
        <v>3687</v>
      </c>
      <c r="F137" s="360">
        <f t="shared" si="18"/>
        <v>0.13427291598383043</v>
      </c>
      <c r="G137" s="57"/>
      <c r="J137" s="151">
        <v>7</v>
      </c>
      <c r="K137" s="367" t="s">
        <v>168</v>
      </c>
      <c r="L137" s="303">
        <v>26857</v>
      </c>
      <c r="M137" s="304">
        <v>23246</v>
      </c>
      <c r="N137" s="173">
        <f t="shared" si="14"/>
        <v>3611</v>
      </c>
      <c r="O137" s="360">
        <f t="shared" si="15"/>
        <v>0.1344528428342704</v>
      </c>
      <c r="P137" s="65"/>
      <c r="Q137" s="65"/>
    </row>
    <row r="138" spans="1:17" ht="15.75">
      <c r="A138" s="151">
        <v>8</v>
      </c>
      <c r="B138" s="631" t="s">
        <v>165</v>
      </c>
      <c r="C138" s="303">
        <v>18950</v>
      </c>
      <c r="D138" s="304">
        <f t="shared" si="16"/>
        <v>17356</v>
      </c>
      <c r="E138" s="173">
        <f t="shared" si="17"/>
        <v>1594</v>
      </c>
      <c r="F138" s="360">
        <f t="shared" si="18"/>
        <v>0.08411609498680739</v>
      </c>
      <c r="G138" s="57"/>
      <c r="J138" s="151">
        <v>8</v>
      </c>
      <c r="K138" s="367" t="s">
        <v>166</v>
      </c>
      <c r="L138" s="303">
        <v>16306</v>
      </c>
      <c r="M138" s="304">
        <v>14237</v>
      </c>
      <c r="N138" s="173">
        <f t="shared" si="14"/>
        <v>2069</v>
      </c>
      <c r="O138" s="360">
        <f t="shared" si="15"/>
        <v>0.12688580890469767</v>
      </c>
      <c r="P138" s="65"/>
      <c r="Q138" s="65"/>
    </row>
    <row r="139" spans="1:17" ht="15.75">
      <c r="A139" s="151">
        <v>9</v>
      </c>
      <c r="B139" s="631" t="s">
        <v>166</v>
      </c>
      <c r="C139" s="303">
        <v>14095</v>
      </c>
      <c r="D139" s="304">
        <f t="shared" si="16"/>
        <v>12663</v>
      </c>
      <c r="E139" s="173">
        <f t="shared" si="17"/>
        <v>1432</v>
      </c>
      <c r="F139" s="360">
        <f t="shared" si="18"/>
        <v>0.10159631074849237</v>
      </c>
      <c r="G139" s="57"/>
      <c r="J139" s="151">
        <v>9</v>
      </c>
      <c r="K139" s="367" t="s">
        <v>160</v>
      </c>
      <c r="L139" s="303">
        <v>15947</v>
      </c>
      <c r="M139" s="304">
        <v>13992</v>
      </c>
      <c r="N139" s="173">
        <f t="shared" si="14"/>
        <v>1955</v>
      </c>
      <c r="O139" s="360">
        <f t="shared" si="15"/>
        <v>0.12259359127108548</v>
      </c>
      <c r="P139" s="65"/>
      <c r="Q139" s="65"/>
    </row>
    <row r="140" spans="1:17" ht="15.75">
      <c r="A140" s="151">
        <v>10</v>
      </c>
      <c r="B140" s="631" t="s">
        <v>167</v>
      </c>
      <c r="C140" s="303">
        <v>10123</v>
      </c>
      <c r="D140" s="304">
        <f t="shared" si="16"/>
        <v>9484</v>
      </c>
      <c r="E140" s="173">
        <f t="shared" si="17"/>
        <v>639</v>
      </c>
      <c r="F140" s="360">
        <f t="shared" si="18"/>
        <v>0.06312357996641312</v>
      </c>
      <c r="G140" s="57"/>
      <c r="J140" s="151">
        <v>10</v>
      </c>
      <c r="K140" s="367" t="s">
        <v>165</v>
      </c>
      <c r="L140" s="303">
        <v>23377</v>
      </c>
      <c r="M140" s="304">
        <v>20559</v>
      </c>
      <c r="N140" s="173">
        <f t="shared" si="14"/>
        <v>2818</v>
      </c>
      <c r="O140" s="360">
        <f t="shared" si="15"/>
        <v>0.12054583565042563</v>
      </c>
      <c r="P140" s="65"/>
      <c r="Q140" s="65"/>
    </row>
    <row r="141" spans="1:17" ht="15.75">
      <c r="A141" s="151">
        <v>11</v>
      </c>
      <c r="B141" s="631" t="s">
        <v>168</v>
      </c>
      <c r="C141" s="303">
        <v>22546</v>
      </c>
      <c r="D141" s="304">
        <f t="shared" si="16"/>
        <v>19850</v>
      </c>
      <c r="E141" s="173">
        <f t="shared" si="17"/>
        <v>2696</v>
      </c>
      <c r="F141" s="360">
        <f t="shared" si="18"/>
        <v>0.11957775215115764</v>
      </c>
      <c r="G141" s="57"/>
      <c r="J141" s="151">
        <v>11</v>
      </c>
      <c r="K141" s="368" t="s">
        <v>164</v>
      </c>
      <c r="L141" s="303">
        <v>29335</v>
      </c>
      <c r="M141" s="304">
        <v>25800</v>
      </c>
      <c r="N141" s="173">
        <f t="shared" si="14"/>
        <v>3535</v>
      </c>
      <c r="O141" s="360">
        <f t="shared" si="15"/>
        <v>0.12050451678881882</v>
      </c>
      <c r="P141" s="65"/>
      <c r="Q141" s="65"/>
    </row>
    <row r="142" spans="1:17" ht="15.75">
      <c r="A142" s="151">
        <v>12</v>
      </c>
      <c r="B142" s="631" t="s">
        <v>169</v>
      </c>
      <c r="C142" s="303">
        <v>44591</v>
      </c>
      <c r="D142" s="304">
        <f t="shared" si="16"/>
        <v>32834</v>
      </c>
      <c r="E142" s="173">
        <f t="shared" si="17"/>
        <v>11757</v>
      </c>
      <c r="F142" s="534">
        <f t="shared" si="18"/>
        <v>0.26366307102330067</v>
      </c>
      <c r="G142" s="57"/>
      <c r="J142" s="151">
        <v>12</v>
      </c>
      <c r="K142" s="367" t="s">
        <v>170</v>
      </c>
      <c r="L142" s="303">
        <v>12739</v>
      </c>
      <c r="M142" s="304">
        <v>11333</v>
      </c>
      <c r="N142" s="173">
        <f t="shared" si="14"/>
        <v>1406</v>
      </c>
      <c r="O142" s="360">
        <f t="shared" si="15"/>
        <v>0.1103697307480964</v>
      </c>
      <c r="P142" s="65"/>
      <c r="Q142" s="65"/>
    </row>
    <row r="143" spans="1:17" ht="15.75">
      <c r="A143" s="151">
        <v>13</v>
      </c>
      <c r="B143" s="631" t="s">
        <v>170</v>
      </c>
      <c r="C143" s="303">
        <v>12104</v>
      </c>
      <c r="D143" s="304">
        <f t="shared" si="16"/>
        <v>11111</v>
      </c>
      <c r="E143" s="173">
        <f>C143-D143</f>
        <v>993</v>
      </c>
      <c r="F143" s="360">
        <f>E143/C143</f>
        <v>0.08203899537343028</v>
      </c>
      <c r="G143" s="57"/>
      <c r="J143" s="151">
        <v>13</v>
      </c>
      <c r="K143" s="367" t="s">
        <v>167</v>
      </c>
      <c r="L143" s="303">
        <v>11560</v>
      </c>
      <c r="M143" s="304">
        <v>10491</v>
      </c>
      <c r="N143" s="173">
        <f t="shared" si="14"/>
        <v>1069</v>
      </c>
      <c r="O143" s="360">
        <f t="shared" si="15"/>
        <v>0.09247404844290658</v>
      </c>
      <c r="P143" s="65"/>
      <c r="Q143" s="65"/>
    </row>
    <row r="144" spans="1:23" ht="16.5">
      <c r="A144" s="91"/>
      <c r="B144" s="490" t="s">
        <v>10</v>
      </c>
      <c r="C144" s="263">
        <f>SUM(C131:C143)</f>
        <v>284416</v>
      </c>
      <c r="D144" s="624">
        <f>SUM(D131:D143)</f>
        <v>229322</v>
      </c>
      <c r="E144" s="513">
        <f>C144-D144</f>
        <v>55094</v>
      </c>
      <c r="F144" s="519">
        <f>E144/C144</f>
        <v>0.19370921467146715</v>
      </c>
      <c r="G144" s="58"/>
      <c r="J144" s="91"/>
      <c r="K144" s="490" t="s">
        <v>10</v>
      </c>
      <c r="L144" s="263">
        <f>SUM(L131:L143)</f>
        <v>311725</v>
      </c>
      <c r="M144" s="263">
        <f>SUM(M131:M143)</f>
        <v>248816</v>
      </c>
      <c r="N144" s="175">
        <f t="shared" si="14"/>
        <v>62909</v>
      </c>
      <c r="O144" s="255">
        <f t="shared" si="15"/>
        <v>0.20180928703183895</v>
      </c>
      <c r="P144" s="65"/>
      <c r="Q144" s="65"/>
      <c r="R144" s="204"/>
      <c r="S144" s="204"/>
      <c r="T144" s="204"/>
      <c r="U144" s="204"/>
      <c r="V144" s="204"/>
      <c r="W144" s="204"/>
    </row>
    <row r="145" spans="1:17" ht="12.75" customHeight="1">
      <c r="A145" s="570"/>
      <c r="B145" s="572"/>
      <c r="C145" s="572"/>
      <c r="D145" s="567"/>
      <c r="E145" s="574"/>
      <c r="F145" s="571"/>
      <c r="G145" s="568"/>
      <c r="L145" s="13"/>
      <c r="M145" s="13"/>
      <c r="N145" s="13"/>
      <c r="O145" s="13"/>
      <c r="P145" s="13"/>
      <c r="Q145" s="13"/>
    </row>
    <row r="146" spans="1:34" s="577" customFormat="1" ht="15">
      <c r="A146" s="181" t="s">
        <v>290</v>
      </c>
      <c r="B146" s="96"/>
      <c r="C146" s="178"/>
      <c r="D146" s="178"/>
      <c r="E146" s="179"/>
      <c r="F146" s="178"/>
      <c r="G146" s="180"/>
      <c r="H146" s="332"/>
      <c r="I146" s="162"/>
      <c r="J146" s="162"/>
      <c r="K146" s="162"/>
      <c r="L146" s="53"/>
      <c r="M146" s="53"/>
      <c r="N146" s="53"/>
      <c r="O146" s="53"/>
      <c r="P146" s="53"/>
      <c r="Q146" s="53"/>
      <c r="R146" s="162"/>
      <c r="S146" s="162"/>
      <c r="T146" s="162"/>
      <c r="U146" s="162"/>
      <c r="V146" s="162"/>
      <c r="W146" s="162"/>
      <c r="X146" s="162"/>
      <c r="Y146" s="162"/>
      <c r="Z146" s="162"/>
      <c r="AA146" s="162"/>
      <c r="AB146" s="162"/>
      <c r="AC146" s="162"/>
      <c r="AD146" s="162"/>
      <c r="AE146" s="162"/>
      <c r="AF146" s="162"/>
      <c r="AG146" s="162"/>
      <c r="AH146" s="162"/>
    </row>
    <row r="147" spans="1:17" ht="15">
      <c r="A147" s="104" t="s">
        <v>255</v>
      </c>
      <c r="B147" s="97"/>
      <c r="C147" s="20"/>
      <c r="D147" s="97"/>
      <c r="E147" s="121"/>
      <c r="F147" s="20"/>
      <c r="G147" s="37"/>
      <c r="H147" s="93"/>
      <c r="L147" s="13"/>
      <c r="M147" s="13"/>
      <c r="N147" s="13"/>
      <c r="O147" s="13"/>
      <c r="P147" s="13"/>
      <c r="Q147" s="13"/>
    </row>
    <row r="148" spans="1:34" s="569" customFormat="1" ht="62.25" customHeight="1">
      <c r="A148" s="84" t="s">
        <v>38</v>
      </c>
      <c r="B148" s="84" t="s">
        <v>16</v>
      </c>
      <c r="C148" s="84" t="s">
        <v>280</v>
      </c>
      <c r="D148" s="84" t="s">
        <v>291</v>
      </c>
      <c r="E148" s="125" t="s">
        <v>105</v>
      </c>
      <c r="F148" s="208"/>
      <c r="G148" s="209"/>
      <c r="H148" s="6"/>
      <c r="I148" s="204"/>
      <c r="J148" s="204"/>
      <c r="K148" s="204"/>
      <c r="L148" s="65"/>
      <c r="M148" s="369"/>
      <c r="N148" s="65"/>
      <c r="O148" s="65"/>
      <c r="P148" s="65"/>
      <c r="Q148" s="65"/>
      <c r="R148" s="204"/>
      <c r="S148" s="204"/>
      <c r="T148" s="204"/>
      <c r="U148" s="204"/>
      <c r="V148" s="204"/>
      <c r="W148" s="204"/>
      <c r="X148" s="204"/>
      <c r="Y148" s="204"/>
      <c r="Z148" s="204"/>
      <c r="AA148" s="204"/>
      <c r="AB148" s="204"/>
      <c r="AC148" s="204"/>
      <c r="AD148" s="204"/>
      <c r="AE148" s="204"/>
      <c r="AF148" s="204"/>
      <c r="AG148" s="204"/>
      <c r="AH148" s="204"/>
    </row>
    <row r="149" spans="1:17" ht="15">
      <c r="A149" s="151">
        <v>1</v>
      </c>
      <c r="B149" s="631" t="s">
        <v>158</v>
      </c>
      <c r="C149" s="520">
        <v>4082636</v>
      </c>
      <c r="D149" s="186">
        <v>3476756</v>
      </c>
      <c r="E149" s="155">
        <f>D149/C149</f>
        <v>0.8515958807006062</v>
      </c>
      <c r="F149" s="1"/>
      <c r="G149" s="37"/>
      <c r="H149" s="93"/>
      <c r="L149" s="65"/>
      <c r="M149" s="413"/>
      <c r="N149" s="13"/>
      <c r="O149" s="13"/>
      <c r="P149" s="13"/>
      <c r="Q149" s="13"/>
    </row>
    <row r="150" spans="1:17" ht="15">
      <c r="A150" s="151">
        <v>2</v>
      </c>
      <c r="B150" s="631" t="s">
        <v>159</v>
      </c>
      <c r="C150" s="520">
        <v>2003851</v>
      </c>
      <c r="D150" s="186">
        <v>1785740</v>
      </c>
      <c r="E150" s="155">
        <f aca="true" t="shared" si="19" ref="E150:E162">D150/C150</f>
        <v>0.8911540828135425</v>
      </c>
      <c r="F150" s="1"/>
      <c r="G150" s="37"/>
      <c r="H150" s="93"/>
      <c r="L150" s="65"/>
      <c r="M150" s="413"/>
      <c r="N150" s="13"/>
      <c r="O150" s="13"/>
      <c r="P150" s="13"/>
      <c r="Q150" s="13"/>
    </row>
    <row r="151" spans="1:17" ht="15">
      <c r="A151" s="151">
        <v>3</v>
      </c>
      <c r="B151" s="631" t="s">
        <v>160</v>
      </c>
      <c r="C151" s="520">
        <v>3582533</v>
      </c>
      <c r="D151" s="186">
        <v>3113407</v>
      </c>
      <c r="E151" s="155">
        <f t="shared" si="19"/>
        <v>0.8690518691663134</v>
      </c>
      <c r="F151" s="1"/>
      <c r="G151" s="37"/>
      <c r="H151" s="93"/>
      <c r="L151" s="65"/>
      <c r="M151" s="413"/>
      <c r="N151" s="13"/>
      <c r="O151" s="13"/>
      <c r="P151" s="13"/>
      <c r="Q151" s="13"/>
    </row>
    <row r="152" spans="1:17" ht="15">
      <c r="A152" s="151">
        <v>4</v>
      </c>
      <c r="B152" s="631" t="s">
        <v>161</v>
      </c>
      <c r="C152" s="520">
        <v>1969823</v>
      </c>
      <c r="D152" s="186">
        <v>1802667</v>
      </c>
      <c r="E152" s="155">
        <f t="shared" si="19"/>
        <v>0.9151416142465592</v>
      </c>
      <c r="F152" s="1"/>
      <c r="G152" s="37"/>
      <c r="H152" s="93"/>
      <c r="L152" s="65"/>
      <c r="M152" s="413"/>
      <c r="N152" s="13"/>
      <c r="O152" s="13"/>
      <c r="P152" s="13"/>
      <c r="Q152" s="13"/>
    </row>
    <row r="153" spans="1:17" ht="15">
      <c r="A153" s="151">
        <v>5</v>
      </c>
      <c r="B153" s="632" t="s">
        <v>162</v>
      </c>
      <c r="C153" s="520">
        <v>6420794</v>
      </c>
      <c r="D153" s="186">
        <v>5723361</v>
      </c>
      <c r="E153" s="155">
        <f t="shared" si="19"/>
        <v>0.8913790101348836</v>
      </c>
      <c r="F153" s="1"/>
      <c r="G153" s="37"/>
      <c r="H153" s="93"/>
      <c r="L153" s="65"/>
      <c r="M153" s="413"/>
      <c r="N153" s="13"/>
      <c r="O153" s="13"/>
      <c r="P153" s="13"/>
      <c r="Q153" s="13"/>
    </row>
    <row r="154" spans="1:17" ht="15">
      <c r="A154" s="151">
        <v>6</v>
      </c>
      <c r="B154" s="631" t="s">
        <v>163</v>
      </c>
      <c r="C154" s="520">
        <v>12572441</v>
      </c>
      <c r="D154" s="186">
        <v>11183069</v>
      </c>
      <c r="E154" s="155">
        <f t="shared" si="19"/>
        <v>0.8894906724955003</v>
      </c>
      <c r="F154" s="1"/>
      <c r="G154" s="37"/>
      <c r="H154" s="93"/>
      <c r="L154" s="65"/>
      <c r="M154" s="413"/>
      <c r="N154" s="13"/>
      <c r="O154" s="13"/>
      <c r="P154" s="13"/>
      <c r="Q154" s="13"/>
    </row>
    <row r="155" spans="1:17" ht="15">
      <c r="A155" s="151">
        <v>7</v>
      </c>
      <c r="B155" s="632" t="s">
        <v>164</v>
      </c>
      <c r="C155" s="520">
        <v>5477060</v>
      </c>
      <c r="D155" s="186">
        <v>4993310</v>
      </c>
      <c r="E155" s="155">
        <f t="shared" si="19"/>
        <v>0.9116770676238712</v>
      </c>
      <c r="F155" s="1"/>
      <c r="G155" s="37"/>
      <c r="H155" s="93"/>
      <c r="L155" s="65"/>
      <c r="M155" s="413"/>
      <c r="N155" s="13"/>
      <c r="O155" s="13"/>
      <c r="P155" s="13"/>
      <c r="Q155" s="13"/>
    </row>
    <row r="156" spans="1:17" ht="15">
      <c r="A156" s="151">
        <v>8</v>
      </c>
      <c r="B156" s="631" t="s">
        <v>165</v>
      </c>
      <c r="C156" s="520">
        <v>4130420</v>
      </c>
      <c r="D156" s="186">
        <v>3502047</v>
      </c>
      <c r="E156" s="155">
        <f t="shared" si="19"/>
        <v>0.8478670449978453</v>
      </c>
      <c r="F156" s="1"/>
      <c r="G156" s="37"/>
      <c r="H156" s="93"/>
      <c r="L156" s="65"/>
      <c r="M156" s="413"/>
      <c r="N156" s="13"/>
      <c r="O156" s="13"/>
      <c r="P156" s="13"/>
      <c r="Q156" s="13"/>
    </row>
    <row r="157" spans="1:17" ht="15">
      <c r="A157" s="151">
        <v>9</v>
      </c>
      <c r="B157" s="631" t="s">
        <v>166</v>
      </c>
      <c r="C157" s="520">
        <v>2848216</v>
      </c>
      <c r="D157" s="186">
        <v>2758358</v>
      </c>
      <c r="E157" s="155">
        <f t="shared" si="19"/>
        <v>0.9684511287065307</v>
      </c>
      <c r="F157" s="1"/>
      <c r="G157" s="37"/>
      <c r="H157" s="93"/>
      <c r="L157" s="65"/>
      <c r="M157" s="413"/>
      <c r="N157" s="13"/>
      <c r="O157" s="13"/>
      <c r="P157" s="13"/>
      <c r="Q157" s="13"/>
    </row>
    <row r="158" spans="1:17" ht="15">
      <c r="A158" s="151">
        <v>10</v>
      </c>
      <c r="B158" s="631" t="s">
        <v>167</v>
      </c>
      <c r="C158" s="520">
        <v>2006566</v>
      </c>
      <c r="D158" s="186">
        <v>1922602</v>
      </c>
      <c r="E158" s="155">
        <f t="shared" si="19"/>
        <v>0.9581553759009173</v>
      </c>
      <c r="F158" s="1"/>
      <c r="G158" s="37"/>
      <c r="H158" s="93"/>
      <c r="L158" s="65"/>
      <c r="M158" s="413"/>
      <c r="N158" s="13"/>
      <c r="O158" s="13"/>
      <c r="P158" s="13"/>
      <c r="Q158" s="13"/>
    </row>
    <row r="159" spans="1:17" ht="15">
      <c r="A159" s="151">
        <v>11</v>
      </c>
      <c r="B159" s="631" t="s">
        <v>168</v>
      </c>
      <c r="C159" s="520">
        <v>4751069</v>
      </c>
      <c r="D159" s="187">
        <v>4342413</v>
      </c>
      <c r="E159" s="155">
        <f t="shared" si="19"/>
        <v>0.9139865154557848</v>
      </c>
      <c r="F159" s="1"/>
      <c r="G159" s="37"/>
      <c r="H159" s="93"/>
      <c r="L159" s="65"/>
      <c r="M159" s="413"/>
      <c r="N159" s="13"/>
      <c r="O159" s="13"/>
      <c r="P159" s="13"/>
      <c r="Q159" s="13"/>
    </row>
    <row r="160" spans="1:17" ht="15">
      <c r="A160" s="151">
        <v>12</v>
      </c>
      <c r="B160" s="631" t="s">
        <v>169</v>
      </c>
      <c r="C160" s="520">
        <v>10078080</v>
      </c>
      <c r="D160" s="186">
        <v>8790441</v>
      </c>
      <c r="E160" s="155">
        <f t="shared" si="19"/>
        <v>0.8722336992760525</v>
      </c>
      <c r="F160" s="1"/>
      <c r="G160" s="37"/>
      <c r="H160" s="93"/>
      <c r="L160" s="65"/>
      <c r="M160" s="413"/>
      <c r="N160" s="13"/>
      <c r="O160" s="13"/>
      <c r="P160" s="13"/>
      <c r="Q160" s="13"/>
    </row>
    <row r="161" spans="1:17" ht="15">
      <c r="A161" s="151">
        <v>13</v>
      </c>
      <c r="B161" s="631" t="s">
        <v>170</v>
      </c>
      <c r="C161" s="520">
        <v>2928761</v>
      </c>
      <c r="D161" s="185">
        <v>2765878</v>
      </c>
      <c r="E161" s="155">
        <f>D161/C161</f>
        <v>0.944385014687098</v>
      </c>
      <c r="F161" s="1"/>
      <c r="G161" s="37"/>
      <c r="H161" s="93"/>
      <c r="L161" s="65"/>
      <c r="M161" s="413"/>
      <c r="N161" s="13"/>
      <c r="O161" s="13"/>
      <c r="P161" s="13"/>
      <c r="Q161" s="13"/>
    </row>
    <row r="162" spans="1:17" ht="15">
      <c r="A162" s="16"/>
      <c r="B162" s="33" t="s">
        <v>10</v>
      </c>
      <c r="C162" s="512">
        <f>SUM(C149:C161)</f>
        <v>62852250</v>
      </c>
      <c r="D162" s="512">
        <f>SUM(D149:D161)</f>
        <v>56160049</v>
      </c>
      <c r="E162" s="34">
        <f t="shared" si="19"/>
        <v>0.8935248777887824</v>
      </c>
      <c r="F162" s="1"/>
      <c r="G162" s="37"/>
      <c r="H162" s="93"/>
      <c r="J162" s="297"/>
      <c r="K162" s="297"/>
      <c r="L162" s="506"/>
      <c r="M162" s="327"/>
      <c r="N162" s="13"/>
      <c r="O162" s="13"/>
      <c r="P162" s="13"/>
      <c r="Q162" s="13"/>
    </row>
    <row r="163" spans="1:17" ht="15">
      <c r="A163" s="572"/>
      <c r="B163" s="500"/>
      <c r="C163" s="579"/>
      <c r="D163" s="580"/>
      <c r="E163" s="235"/>
      <c r="F163" s="545"/>
      <c r="G163" s="236"/>
      <c r="J163" s="55"/>
      <c r="K163" s="55"/>
      <c r="L163" s="13"/>
      <c r="M163" s="13"/>
      <c r="N163" s="13"/>
      <c r="O163" s="13"/>
      <c r="P163" s="13"/>
      <c r="Q163" s="13"/>
    </row>
    <row r="164" spans="1:34" s="577" customFormat="1" ht="15">
      <c r="A164" s="181" t="s">
        <v>292</v>
      </c>
      <c r="B164" s="96"/>
      <c r="C164" s="178"/>
      <c r="D164" s="178"/>
      <c r="E164" s="179"/>
      <c r="F164" s="178"/>
      <c r="G164" s="575"/>
      <c r="H164" s="576"/>
      <c r="I164" s="162"/>
      <c r="J164" s="162"/>
      <c r="K164" s="358"/>
      <c r="L164" s="53"/>
      <c r="M164" s="53"/>
      <c r="N164" s="53"/>
      <c r="O164" s="53"/>
      <c r="P164" s="53"/>
      <c r="Q164" s="53"/>
      <c r="R164" s="162"/>
      <c r="S164" s="162"/>
      <c r="T164" s="162"/>
      <c r="U164" s="162"/>
      <c r="V164" s="162"/>
      <c r="W164" s="162"/>
      <c r="X164" s="162"/>
      <c r="Y164" s="162"/>
      <c r="Z164" s="162"/>
      <c r="AA164" s="162"/>
      <c r="AB164" s="162"/>
      <c r="AC164" s="162"/>
      <c r="AD164" s="162"/>
      <c r="AE164" s="162"/>
      <c r="AF164" s="162"/>
      <c r="AG164" s="162"/>
      <c r="AH164" s="162"/>
    </row>
    <row r="165" spans="1:34" s="553" customFormat="1" ht="15">
      <c r="A165" s="181" t="s">
        <v>256</v>
      </c>
      <c r="B165" s="97"/>
      <c r="C165" s="182"/>
      <c r="D165" s="182"/>
      <c r="E165" s="183"/>
      <c r="F165" s="182"/>
      <c r="G165" s="584"/>
      <c r="H165" s="323"/>
      <c r="I165" s="170"/>
      <c r="J165" s="170"/>
      <c r="K165" s="170"/>
      <c r="L165" s="370"/>
      <c r="M165" s="370"/>
      <c r="N165" s="370"/>
      <c r="O165" s="370"/>
      <c r="P165" s="370"/>
      <c r="Q165" s="370"/>
      <c r="R165" s="170"/>
      <c r="S165" s="170"/>
      <c r="T165" s="170"/>
      <c r="U165" s="170"/>
      <c r="V165" s="170"/>
      <c r="W165" s="170"/>
      <c r="X165" s="170"/>
      <c r="Y165" s="170"/>
      <c r="Z165" s="170"/>
      <c r="AA165" s="170"/>
      <c r="AB165" s="170"/>
      <c r="AC165" s="170"/>
      <c r="AD165" s="170"/>
      <c r="AE165" s="170"/>
      <c r="AF165" s="170"/>
      <c r="AG165" s="170"/>
      <c r="AH165" s="170"/>
    </row>
    <row r="166" spans="1:17" ht="59.25" customHeight="1">
      <c r="A166" s="83" t="s">
        <v>2</v>
      </c>
      <c r="B166" s="83" t="s">
        <v>16</v>
      </c>
      <c r="C166" s="84" t="str">
        <f>C148</f>
        <v>No of meals to be serve during 01.04.19 to 31.03.20</v>
      </c>
      <c r="D166" s="84" t="s">
        <v>291</v>
      </c>
      <c r="E166" s="125" t="s">
        <v>105</v>
      </c>
      <c r="F166" s="21"/>
      <c r="L166" s="13"/>
      <c r="M166" s="369"/>
      <c r="N166" s="13"/>
      <c r="O166" s="13"/>
      <c r="P166" s="13"/>
      <c r="Q166" s="13"/>
    </row>
    <row r="167" spans="1:17" ht="15.75">
      <c r="A167" s="151">
        <v>1</v>
      </c>
      <c r="B167" s="515" t="s">
        <v>158</v>
      </c>
      <c r="C167" s="159">
        <v>3455109</v>
      </c>
      <c r="D167" s="159">
        <v>2979851</v>
      </c>
      <c r="E167" s="155">
        <f aca="true" t="shared" si="20" ref="E167:E180">D167/C167</f>
        <v>0.8624477549044038</v>
      </c>
      <c r="F167" s="1"/>
      <c r="L167" s="13"/>
      <c r="M167" s="416"/>
      <c r="N167" s="13"/>
      <c r="O167" s="13"/>
      <c r="P167" s="13"/>
      <c r="Q167" s="13"/>
    </row>
    <row r="168" spans="1:17" ht="15.75">
      <c r="A168" s="151">
        <v>2</v>
      </c>
      <c r="B168" s="515" t="s">
        <v>159</v>
      </c>
      <c r="C168" s="159">
        <v>1621398</v>
      </c>
      <c r="D168" s="159">
        <v>1455964</v>
      </c>
      <c r="E168" s="155">
        <f t="shared" si="20"/>
        <v>0.8979682964947533</v>
      </c>
      <c r="F168" s="1"/>
      <c r="L168" s="13"/>
      <c r="M168" s="416"/>
      <c r="N168" s="13"/>
      <c r="O168" s="13"/>
      <c r="P168" s="13"/>
      <c r="Q168" s="13"/>
    </row>
    <row r="169" spans="1:17" ht="15.75">
      <c r="A169" s="151">
        <v>3</v>
      </c>
      <c r="B169" s="515" t="s">
        <v>160</v>
      </c>
      <c r="C169" s="159">
        <v>2558073</v>
      </c>
      <c r="D169" s="159">
        <v>2245717</v>
      </c>
      <c r="E169" s="155">
        <f t="shared" si="20"/>
        <v>0.8778940241345732</v>
      </c>
      <c r="F169" s="1"/>
      <c r="L169" s="13"/>
      <c r="M169" s="416"/>
      <c r="N169" s="13"/>
      <c r="O169" s="13"/>
      <c r="P169" s="13"/>
      <c r="Q169" s="13"/>
    </row>
    <row r="170" spans="1:17" ht="15.75">
      <c r="A170" s="151">
        <v>4</v>
      </c>
      <c r="B170" s="515" t="s">
        <v>161</v>
      </c>
      <c r="C170" s="159">
        <v>1553704</v>
      </c>
      <c r="D170" s="159">
        <v>1421676</v>
      </c>
      <c r="E170" s="155">
        <f t="shared" si="20"/>
        <v>0.9150237110801027</v>
      </c>
      <c r="F170" s="1"/>
      <c r="L170" s="13"/>
      <c r="M170" s="416"/>
      <c r="N170" s="13"/>
      <c r="O170" s="13"/>
      <c r="P170" s="13"/>
      <c r="Q170" s="13"/>
    </row>
    <row r="171" spans="1:17" ht="15.75">
      <c r="A171" s="151">
        <v>5</v>
      </c>
      <c r="B171" s="516" t="s">
        <v>162</v>
      </c>
      <c r="C171" s="159">
        <v>4581653</v>
      </c>
      <c r="D171" s="159">
        <v>3960138</v>
      </c>
      <c r="E171" s="155">
        <f t="shared" si="20"/>
        <v>0.8643469944144613</v>
      </c>
      <c r="F171" s="1"/>
      <c r="L171" s="13"/>
      <c r="M171" s="416"/>
      <c r="N171" s="13"/>
      <c r="O171" s="13"/>
      <c r="P171" s="13"/>
      <c r="Q171" s="13"/>
    </row>
    <row r="172" spans="1:17" ht="15.75">
      <c r="A172" s="151">
        <v>6</v>
      </c>
      <c r="B172" s="515" t="s">
        <v>163</v>
      </c>
      <c r="C172" s="159">
        <v>6160516</v>
      </c>
      <c r="D172" s="625">
        <v>5256748</v>
      </c>
      <c r="E172" s="155">
        <f t="shared" si="20"/>
        <v>0.8532967043669718</v>
      </c>
      <c r="F172" s="1"/>
      <c r="L172" s="13"/>
      <c r="M172" s="416"/>
      <c r="N172" s="13"/>
      <c r="O172" s="13"/>
      <c r="P172" s="13"/>
      <c r="Q172" s="13"/>
    </row>
    <row r="173" spans="1:17" ht="15.75">
      <c r="A173" s="151">
        <v>7</v>
      </c>
      <c r="B173" s="516" t="s">
        <v>164</v>
      </c>
      <c r="C173" s="159">
        <v>4426355</v>
      </c>
      <c r="D173" s="159">
        <v>4112448</v>
      </c>
      <c r="E173" s="155">
        <f t="shared" si="20"/>
        <v>0.9290822810190326</v>
      </c>
      <c r="F173" s="1"/>
      <c r="L173" s="13"/>
      <c r="M173" s="416"/>
      <c r="N173" s="13"/>
      <c r="O173" s="13"/>
      <c r="P173" s="13"/>
      <c r="Q173" s="13"/>
    </row>
    <row r="174" spans="1:17" ht="15.75">
      <c r="A174" s="151">
        <v>8</v>
      </c>
      <c r="B174" s="515" t="s">
        <v>165</v>
      </c>
      <c r="C174" s="159">
        <v>3464159</v>
      </c>
      <c r="D174" s="159">
        <v>2985234</v>
      </c>
      <c r="E174" s="155">
        <f t="shared" si="20"/>
        <v>0.8617485513800031</v>
      </c>
      <c r="F174" s="1"/>
      <c r="L174" s="13"/>
      <c r="M174" s="416"/>
      <c r="N174" s="13"/>
      <c r="O174" s="13"/>
      <c r="P174" s="13"/>
      <c r="Q174" s="13"/>
    </row>
    <row r="175" spans="1:17" ht="15.75">
      <c r="A175" s="151">
        <v>9</v>
      </c>
      <c r="B175" s="515" t="s">
        <v>166</v>
      </c>
      <c r="C175" s="159">
        <v>2583775</v>
      </c>
      <c r="D175" s="159">
        <v>2203240</v>
      </c>
      <c r="E175" s="155">
        <f t="shared" si="20"/>
        <v>0.8527213089375042</v>
      </c>
      <c r="F175" s="1"/>
      <c r="L175" s="13"/>
      <c r="M175" s="416"/>
      <c r="N175" s="13"/>
      <c r="O175" s="13"/>
      <c r="P175" s="13"/>
      <c r="Q175" s="13"/>
    </row>
    <row r="176" spans="1:17" ht="15.75">
      <c r="A176" s="151">
        <v>10</v>
      </c>
      <c r="B176" s="515" t="s">
        <v>167</v>
      </c>
      <c r="C176" s="159">
        <v>1795339</v>
      </c>
      <c r="D176" s="159">
        <v>1631134</v>
      </c>
      <c r="E176" s="155">
        <f t="shared" si="20"/>
        <v>0.9085381646585965</v>
      </c>
      <c r="F176" s="1"/>
      <c r="L176" s="13"/>
      <c r="M176" s="416"/>
      <c r="N176" s="13"/>
      <c r="O176" s="13"/>
      <c r="P176" s="13"/>
      <c r="Q176" s="13"/>
    </row>
    <row r="177" spans="1:17" ht="15.75">
      <c r="A177" s="151">
        <v>11</v>
      </c>
      <c r="B177" s="515" t="s">
        <v>168</v>
      </c>
      <c r="C177" s="159">
        <v>4071052</v>
      </c>
      <c r="D177" s="160">
        <v>3413999</v>
      </c>
      <c r="E177" s="155">
        <f t="shared" si="20"/>
        <v>0.8386036336553795</v>
      </c>
      <c r="F177" s="1"/>
      <c r="H177" s="585"/>
      <c r="I177" s="37"/>
      <c r="J177" s="37"/>
      <c r="K177" s="37"/>
      <c r="L177" s="13"/>
      <c r="M177" s="416"/>
      <c r="N177" s="13"/>
      <c r="O177" s="13"/>
      <c r="P177" s="13"/>
      <c r="Q177" s="13"/>
    </row>
    <row r="178" spans="1:17" ht="15.75">
      <c r="A178" s="151">
        <v>12</v>
      </c>
      <c r="B178" s="515" t="s">
        <v>169</v>
      </c>
      <c r="C178" s="159">
        <v>6522154</v>
      </c>
      <c r="D178" s="159">
        <v>5614620</v>
      </c>
      <c r="E178" s="155">
        <f t="shared" si="20"/>
        <v>0.86085363823056</v>
      </c>
      <c r="F178" s="1"/>
      <c r="L178" s="13"/>
      <c r="M178" s="416"/>
      <c r="N178" s="13"/>
      <c r="O178" s="13"/>
      <c r="P178" s="13"/>
      <c r="Q178" s="13"/>
    </row>
    <row r="179" spans="1:17" ht="15.75">
      <c r="A179" s="151">
        <v>13</v>
      </c>
      <c r="B179" s="515" t="s">
        <v>170</v>
      </c>
      <c r="C179" s="159">
        <v>2091455</v>
      </c>
      <c r="D179" s="158">
        <v>1933315</v>
      </c>
      <c r="E179" s="155">
        <f>D179/C179</f>
        <v>0.9243875675068314</v>
      </c>
      <c r="F179" s="1"/>
      <c r="H179" s="585"/>
      <c r="I179" s="37"/>
      <c r="J179" s="37"/>
      <c r="K179" s="37"/>
      <c r="L179" s="13"/>
      <c r="M179" s="416"/>
      <c r="N179" s="13"/>
      <c r="O179" s="13"/>
      <c r="P179" s="13"/>
      <c r="Q179" s="13"/>
    </row>
    <row r="180" spans="1:17" ht="15">
      <c r="A180" s="16"/>
      <c r="B180" s="33" t="s">
        <v>10</v>
      </c>
      <c r="C180" s="512">
        <f>SUM(C167:C179)</f>
        <v>44884742</v>
      </c>
      <c r="D180" s="512">
        <f>SUM(D167:D179)</f>
        <v>39214084</v>
      </c>
      <c r="E180" s="34">
        <f t="shared" si="20"/>
        <v>0.8736617891220139</v>
      </c>
      <c r="J180" s="297">
        <f>C162+C180</f>
        <v>107736992</v>
      </c>
      <c r="K180" s="297">
        <f>D162+D180</f>
        <v>95374133</v>
      </c>
      <c r="L180" s="805">
        <f>K180/J180</f>
        <v>0.8852496364479899</v>
      </c>
      <c r="M180" s="418"/>
      <c r="N180" s="13"/>
      <c r="O180" s="13"/>
      <c r="P180" s="13"/>
      <c r="Q180" s="13"/>
    </row>
    <row r="181" spans="1:17" ht="15">
      <c r="A181" s="18"/>
      <c r="B181" s="491"/>
      <c r="C181" s="48"/>
      <c r="D181" s="108"/>
      <c r="E181" s="52"/>
      <c r="F181" s="2"/>
      <c r="G181" s="236"/>
      <c r="L181" s="13"/>
      <c r="M181" s="13"/>
      <c r="N181" s="13"/>
      <c r="O181" s="13"/>
      <c r="P181" s="13"/>
      <c r="Q181" s="13"/>
    </row>
    <row r="182" spans="1:34" s="545" customFormat="1" ht="16.5" customHeight="1">
      <c r="A182" s="754" t="s">
        <v>92</v>
      </c>
      <c r="B182" s="754"/>
      <c r="C182" s="754"/>
      <c r="D182" s="754"/>
      <c r="E182" s="754"/>
      <c r="F182" s="754"/>
      <c r="G182" s="581"/>
      <c r="H182" s="544"/>
      <c r="I182" s="2"/>
      <c r="J182" s="2"/>
      <c r="K182" s="2"/>
      <c r="L182" s="390"/>
      <c r="M182" s="390"/>
      <c r="N182" s="390"/>
      <c r="O182" s="390"/>
      <c r="P182" s="390"/>
      <c r="Q182" s="390"/>
      <c r="R182" s="2"/>
      <c r="S182" s="2"/>
      <c r="T182" s="2"/>
      <c r="U182" s="2"/>
      <c r="V182" s="2"/>
      <c r="W182" s="2"/>
      <c r="X182" s="2"/>
      <c r="Y182" s="2"/>
      <c r="Z182" s="2"/>
      <c r="AA182" s="2"/>
      <c r="AB182" s="2"/>
      <c r="AC182" s="2"/>
      <c r="AD182" s="2"/>
      <c r="AE182" s="2"/>
      <c r="AF182" s="2"/>
      <c r="AG182" s="2"/>
      <c r="AH182" s="2"/>
    </row>
    <row r="183" spans="1:34" s="545" customFormat="1" ht="16.5" customHeight="1">
      <c r="A183" s="60"/>
      <c r="B183" s="60"/>
      <c r="C183" s="47"/>
      <c r="D183" s="109"/>
      <c r="E183" s="123"/>
      <c r="F183" s="47"/>
      <c r="G183" s="581"/>
      <c r="H183" s="544"/>
      <c r="I183" s="2"/>
      <c r="J183" s="2"/>
      <c r="K183" s="2"/>
      <c r="L183" s="390"/>
      <c r="M183" s="390"/>
      <c r="N183" s="390"/>
      <c r="O183" s="390"/>
      <c r="P183" s="390"/>
      <c r="Q183" s="390"/>
      <c r="R183" s="2"/>
      <c r="S183" s="2"/>
      <c r="T183" s="2"/>
      <c r="U183" s="2"/>
      <c r="V183" s="2"/>
      <c r="W183" s="2"/>
      <c r="X183" s="2"/>
      <c r="Y183" s="2"/>
      <c r="Z183" s="2"/>
      <c r="AA183" s="2"/>
      <c r="AB183" s="2"/>
      <c r="AC183" s="2"/>
      <c r="AD183" s="2"/>
      <c r="AE183" s="2"/>
      <c r="AF183" s="2"/>
      <c r="AG183" s="2"/>
      <c r="AH183" s="2"/>
    </row>
    <row r="184" spans="1:34" s="587" customFormat="1" ht="15">
      <c r="A184" s="162" t="s">
        <v>71</v>
      </c>
      <c r="B184" s="333"/>
      <c r="C184" s="192"/>
      <c r="D184" s="193"/>
      <c r="E184" s="193"/>
      <c r="F184" s="213" t="s">
        <v>11</v>
      </c>
      <c r="G184" s="588"/>
      <c r="H184" s="586"/>
      <c r="I184" s="192"/>
      <c r="J184" s="192"/>
      <c r="K184" s="192"/>
      <c r="L184" s="421"/>
      <c r="M184" s="421"/>
      <c r="N184" s="421"/>
      <c r="O184" s="421"/>
      <c r="P184" s="421"/>
      <c r="Q184" s="421"/>
      <c r="R184" s="192"/>
      <c r="S184" s="192"/>
      <c r="T184" s="192"/>
      <c r="U184" s="192"/>
      <c r="V184" s="192"/>
      <c r="W184" s="192"/>
      <c r="X184" s="192"/>
      <c r="Y184" s="192"/>
      <c r="Z184" s="192"/>
      <c r="AA184" s="192"/>
      <c r="AB184" s="192"/>
      <c r="AC184" s="192"/>
      <c r="AD184" s="192"/>
      <c r="AE184" s="192"/>
      <c r="AF184" s="192"/>
      <c r="AG184" s="192"/>
      <c r="AH184" s="192"/>
    </row>
    <row r="185" spans="1:34" s="569" customFormat="1" ht="25.5">
      <c r="A185" s="84" t="s">
        <v>2</v>
      </c>
      <c r="B185" s="84"/>
      <c r="C185" s="84" t="s">
        <v>3</v>
      </c>
      <c r="D185" s="84" t="s">
        <v>4</v>
      </c>
      <c r="E185" s="125" t="s">
        <v>5</v>
      </c>
      <c r="F185" s="84" t="s">
        <v>6</v>
      </c>
      <c r="G185" s="578"/>
      <c r="H185" s="556"/>
      <c r="I185" s="204"/>
      <c r="J185" s="204"/>
      <c r="K185" s="204"/>
      <c r="L185" s="65"/>
      <c r="M185" s="65"/>
      <c r="N185" s="65"/>
      <c r="O185" s="65"/>
      <c r="P185" s="65"/>
      <c r="Q185" s="65"/>
      <c r="R185" s="204"/>
      <c r="S185" s="204"/>
      <c r="T185" s="204"/>
      <c r="U185" s="204"/>
      <c r="V185" s="204"/>
      <c r="W185" s="204"/>
      <c r="X185" s="204"/>
      <c r="Y185" s="204"/>
      <c r="Z185" s="204"/>
      <c r="AA185" s="204"/>
      <c r="AB185" s="204"/>
      <c r="AC185" s="204"/>
      <c r="AD185" s="204"/>
      <c r="AE185" s="204"/>
      <c r="AF185" s="204"/>
      <c r="AG185" s="204"/>
      <c r="AH185" s="204"/>
    </row>
    <row r="186" spans="1:17" ht="15">
      <c r="A186" s="76">
        <v>1</v>
      </c>
      <c r="B186" s="76">
        <v>2</v>
      </c>
      <c r="C186" s="76">
        <v>3</v>
      </c>
      <c r="D186" s="76">
        <v>4</v>
      </c>
      <c r="E186" s="219" t="s">
        <v>7</v>
      </c>
      <c r="F186" s="76">
        <v>6</v>
      </c>
      <c r="K186" s="13"/>
      <c r="L186" s="14"/>
      <c r="M186" s="14"/>
      <c r="N186" s="14"/>
      <c r="O186" s="13"/>
      <c r="P186" s="13"/>
      <c r="Q186" s="13"/>
    </row>
    <row r="187" spans="1:34" s="569" customFormat="1" ht="30">
      <c r="A187" s="45">
        <v>1</v>
      </c>
      <c r="B187" s="283" t="s">
        <v>321</v>
      </c>
      <c r="C187" s="626">
        <v>376.71000000000004</v>
      </c>
      <c r="D187" s="329">
        <f>D210</f>
        <v>376.71</v>
      </c>
      <c r="E187" s="729">
        <f>D187-C187</f>
        <v>0</v>
      </c>
      <c r="F187" s="267">
        <f>E187/C187</f>
        <v>0</v>
      </c>
      <c r="G187" s="578"/>
      <c r="H187" s="556"/>
      <c r="I187" s="204"/>
      <c r="J187" s="204"/>
      <c r="K187" s="204"/>
      <c r="L187" s="204"/>
      <c r="M187" s="204"/>
      <c r="N187" s="383"/>
      <c r="O187" s="65"/>
      <c r="P187" s="65"/>
      <c r="Q187" s="65"/>
      <c r="R187" s="204"/>
      <c r="S187" s="204"/>
      <c r="T187" s="204"/>
      <c r="U187" s="204"/>
      <c r="V187" s="204"/>
      <c r="W187" s="204"/>
      <c r="X187" s="204"/>
      <c r="Y187" s="204"/>
      <c r="Z187" s="204"/>
      <c r="AA187" s="204"/>
      <c r="AB187" s="204"/>
      <c r="AC187" s="204"/>
      <c r="AD187" s="204"/>
      <c r="AE187" s="204"/>
      <c r="AF187" s="204"/>
      <c r="AG187" s="204"/>
      <c r="AH187" s="204"/>
    </row>
    <row r="188" spans="1:34" s="569" customFormat="1" ht="31.5" customHeight="1">
      <c r="A188" s="45">
        <v>2</v>
      </c>
      <c r="B188" s="283" t="s">
        <v>322</v>
      </c>
      <c r="C188" s="627">
        <v>17333.28</v>
      </c>
      <c r="D188" s="328">
        <f>C210</f>
        <v>17333.28</v>
      </c>
      <c r="E188" s="729">
        <f>D188-C188</f>
        <v>0</v>
      </c>
      <c r="F188" s="267">
        <f>E188/C188</f>
        <v>0</v>
      </c>
      <c r="G188" s="578"/>
      <c r="H188" s="556"/>
      <c r="I188" s="204"/>
      <c r="J188" s="204"/>
      <c r="K188" s="204"/>
      <c r="L188" s="209"/>
      <c r="M188" s="204"/>
      <c r="N188" s="383"/>
      <c r="O188" s="65"/>
      <c r="P188" s="65"/>
      <c r="Q188" s="204"/>
      <c r="R188" s="204"/>
      <c r="S188" s="204"/>
      <c r="T188" s="204"/>
      <c r="U188" s="204"/>
      <c r="V188" s="204"/>
      <c r="W188" s="204"/>
      <c r="X188" s="204"/>
      <c r="Y188" s="204"/>
      <c r="Z188" s="204"/>
      <c r="AA188" s="204"/>
      <c r="AB188" s="204"/>
      <c r="AC188" s="204"/>
      <c r="AD188" s="204"/>
      <c r="AE188" s="204"/>
      <c r="AF188" s="204"/>
      <c r="AG188" s="204"/>
      <c r="AH188" s="204"/>
    </row>
    <row r="189" spans="1:34" s="569" customFormat="1" ht="29.25" customHeight="1">
      <c r="A189" s="45">
        <v>3</v>
      </c>
      <c r="B189" s="283" t="s">
        <v>235</v>
      </c>
      <c r="C189" s="627">
        <v>13510.17</v>
      </c>
      <c r="D189" s="328">
        <f>E255</f>
        <v>13510.170000000002</v>
      </c>
      <c r="E189" s="729">
        <f>D189-C189</f>
        <v>0</v>
      </c>
      <c r="F189" s="267">
        <f>E189/C189</f>
        <v>0</v>
      </c>
      <c r="G189" s="578"/>
      <c r="H189" s="556"/>
      <c r="I189" s="204"/>
      <c r="J189" s="266"/>
      <c r="K189" s="266"/>
      <c r="L189" s="266"/>
      <c r="M189" s="266"/>
      <c r="N189" s="457"/>
      <c r="O189" s="65"/>
      <c r="P189" s="65"/>
      <c r="Q189" s="204"/>
      <c r="R189" s="204"/>
      <c r="S189" s="204"/>
      <c r="T189" s="204"/>
      <c r="U189" s="204"/>
      <c r="V189" s="204"/>
      <c r="W189" s="204"/>
      <c r="X189" s="204"/>
      <c r="Y189" s="204"/>
      <c r="Z189" s="204"/>
      <c r="AA189" s="204"/>
      <c r="AB189" s="204"/>
      <c r="AC189" s="204"/>
      <c r="AD189" s="204"/>
      <c r="AE189" s="204"/>
      <c r="AF189" s="204"/>
      <c r="AG189" s="204"/>
      <c r="AH189" s="204"/>
    </row>
    <row r="190" spans="1:14" ht="15">
      <c r="A190" s="589"/>
      <c r="C190" s="628"/>
      <c r="K190" s="115"/>
      <c r="L190" s="115"/>
      <c r="M190" s="115"/>
      <c r="N190" s="115"/>
    </row>
    <row r="191" ht="15">
      <c r="A191" s="589"/>
    </row>
    <row r="192" spans="1:34" s="587" customFormat="1" ht="15.75">
      <c r="A192" s="188" t="s">
        <v>72</v>
      </c>
      <c r="B192" s="49"/>
      <c r="C192" s="189"/>
      <c r="D192" s="189"/>
      <c r="E192" s="190"/>
      <c r="F192" s="189"/>
      <c r="G192" s="590"/>
      <c r="H192" s="586"/>
      <c r="I192" s="192"/>
      <c r="J192" s="1"/>
      <c r="K192" s="89"/>
      <c r="L192" s="33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row>
    <row r="193" spans="1:34" s="591" customFormat="1" ht="15">
      <c r="A193" s="136"/>
      <c r="B193" s="49"/>
      <c r="C193" s="49"/>
      <c r="D193" s="49"/>
      <c r="E193" s="50"/>
      <c r="F193" s="49"/>
      <c r="G193" s="384"/>
      <c r="H193" s="586"/>
      <c r="I193" s="40"/>
      <c r="J193" s="192"/>
      <c r="K193" s="458"/>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row>
    <row r="194" spans="1:34" s="587" customFormat="1" ht="15">
      <c r="A194" s="162" t="s">
        <v>323</v>
      </c>
      <c r="B194" s="96"/>
      <c r="C194" s="191"/>
      <c r="D194" s="178"/>
      <c r="E194" s="193"/>
      <c r="F194" s="178"/>
      <c r="G194" s="592"/>
      <c r="H194" s="586"/>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row>
    <row r="195" spans="1:34" s="553" customFormat="1" ht="15.75" thickBot="1">
      <c r="A195" s="181" t="s">
        <v>257</v>
      </c>
      <c r="B195" s="97"/>
      <c r="C195" s="182"/>
      <c r="D195" s="182"/>
      <c r="E195" s="183" t="s">
        <v>88</v>
      </c>
      <c r="F195" s="170"/>
      <c r="G195" s="593"/>
      <c r="H195" s="323"/>
      <c r="I195" s="170"/>
      <c r="J195" s="170"/>
      <c r="K195" s="170"/>
      <c r="L195" s="170"/>
      <c r="M195" s="266"/>
      <c r="N195" s="170"/>
      <c r="O195" s="170"/>
      <c r="P195" s="170"/>
      <c r="Q195" s="170"/>
      <c r="R195" s="266"/>
      <c r="S195" s="170"/>
      <c r="T195" s="170"/>
      <c r="U195" s="170"/>
      <c r="V195" s="170"/>
      <c r="W195" s="170"/>
      <c r="X195" s="766"/>
      <c r="Y195" s="766"/>
      <c r="Z195" s="170"/>
      <c r="AA195" s="170"/>
      <c r="AB195" s="170"/>
      <c r="AC195" s="170"/>
      <c r="AD195" s="170"/>
      <c r="AE195" s="170"/>
      <c r="AF195" s="170"/>
      <c r="AG195" s="170"/>
      <c r="AH195" s="170"/>
    </row>
    <row r="196" spans="1:34" s="569" customFormat="1" ht="47.25" customHeight="1" thickBot="1">
      <c r="A196" s="84" t="s">
        <v>8</v>
      </c>
      <c r="B196" s="84" t="s">
        <v>9</v>
      </c>
      <c r="C196" s="220" t="s">
        <v>294</v>
      </c>
      <c r="D196" s="84" t="s">
        <v>236</v>
      </c>
      <c r="E196" s="125" t="s">
        <v>295</v>
      </c>
      <c r="F196" s="212"/>
      <c r="G196" s="578"/>
      <c r="H196" s="556"/>
      <c r="I196" s="776" t="s">
        <v>205</v>
      </c>
      <c r="J196" s="777"/>
      <c r="K196" s="778"/>
      <c r="L196" s="779" t="s">
        <v>206</v>
      </c>
      <c r="M196" s="780"/>
      <c r="N196" s="781"/>
      <c r="O196" s="204"/>
      <c r="P196" s="204"/>
      <c r="Q196" s="204"/>
      <c r="R196" s="204"/>
      <c r="S196" s="204"/>
      <c r="T196" s="204"/>
      <c r="U196" s="204"/>
      <c r="V196" s="204"/>
      <c r="W196" s="204"/>
      <c r="X196" s="665"/>
      <c r="Y196" s="369"/>
      <c r="Z196" s="204"/>
      <c r="AA196" s="204"/>
      <c r="AB196" s="204"/>
      <c r="AC196" s="204"/>
      <c r="AD196" s="204"/>
      <c r="AE196" s="204"/>
      <c r="AF196" s="204"/>
      <c r="AG196" s="204"/>
      <c r="AH196" s="204"/>
    </row>
    <row r="197" spans="1:25" ht="15.75">
      <c r="A197" s="16">
        <v>1</v>
      </c>
      <c r="B197" s="367" t="s">
        <v>158</v>
      </c>
      <c r="C197" s="629">
        <f>K197</f>
        <v>1233.67</v>
      </c>
      <c r="D197" s="22">
        <f>N197</f>
        <v>30.78</v>
      </c>
      <c r="E197" s="270">
        <f>D197/C197</f>
        <v>0.024949946095795473</v>
      </c>
      <c r="F197" s="27"/>
      <c r="I197" s="362">
        <v>543.6</v>
      </c>
      <c r="J197" s="361">
        <v>690.07</v>
      </c>
      <c r="K197" s="361">
        <f>SUM(I197:J197)</f>
        <v>1233.67</v>
      </c>
      <c r="L197" s="362">
        <v>13.75</v>
      </c>
      <c r="M197" s="361">
        <v>17.03</v>
      </c>
      <c r="N197" s="361">
        <f>SUM(L197:M197)</f>
        <v>30.78</v>
      </c>
      <c r="X197" s="66"/>
      <c r="Y197" s="66"/>
    </row>
    <row r="198" spans="1:25" ht="15.75">
      <c r="A198" s="16">
        <v>2</v>
      </c>
      <c r="B198" s="367" t="s">
        <v>159</v>
      </c>
      <c r="C198" s="629">
        <f aca="true" t="shared" si="21" ref="C198:C209">K198</f>
        <v>590.64</v>
      </c>
      <c r="D198" s="22">
        <f aca="true" t="shared" si="22" ref="D198:D209">N198</f>
        <v>8.59</v>
      </c>
      <c r="E198" s="270">
        <f aca="true" t="shared" si="23" ref="E198:E208">D198/C198</f>
        <v>0.014543545984017338</v>
      </c>
      <c r="F198" s="27"/>
      <c r="I198" s="363">
        <v>266.81</v>
      </c>
      <c r="J198" s="290">
        <v>323.83</v>
      </c>
      <c r="K198" s="361">
        <f aca="true" t="shared" si="24" ref="K198:K209">SUM(I198:J198)</f>
        <v>590.64</v>
      </c>
      <c r="L198" s="363">
        <v>3.97</v>
      </c>
      <c r="M198" s="290">
        <v>4.62</v>
      </c>
      <c r="N198" s="361">
        <f aca="true" t="shared" si="25" ref="N198:N209">SUM(L198:M198)</f>
        <v>8.59</v>
      </c>
      <c r="X198" s="66"/>
      <c r="Y198" s="66"/>
    </row>
    <row r="199" spans="1:25" ht="15.75">
      <c r="A199" s="16">
        <v>3</v>
      </c>
      <c r="B199" s="367" t="s">
        <v>160</v>
      </c>
      <c r="C199" s="629">
        <f t="shared" si="21"/>
        <v>987.9200000000001</v>
      </c>
      <c r="D199" s="22">
        <f t="shared" si="22"/>
        <v>19.200000000000003</v>
      </c>
      <c r="E199" s="270">
        <f t="shared" si="23"/>
        <v>0.01943477204631954</v>
      </c>
      <c r="F199" s="27"/>
      <c r="I199" s="363">
        <v>477.01</v>
      </c>
      <c r="J199" s="290">
        <v>510.91</v>
      </c>
      <c r="K199" s="361">
        <f t="shared" si="24"/>
        <v>987.9200000000001</v>
      </c>
      <c r="L199" s="363">
        <v>7.82</v>
      </c>
      <c r="M199" s="290">
        <v>11.38</v>
      </c>
      <c r="N199" s="361">
        <f t="shared" si="25"/>
        <v>19.200000000000003</v>
      </c>
      <c r="X199" s="66"/>
      <c r="Y199" s="66"/>
    </row>
    <row r="200" spans="1:25" ht="15.75">
      <c r="A200" s="16">
        <v>4</v>
      </c>
      <c r="B200" s="367" t="s">
        <v>161</v>
      </c>
      <c r="C200" s="629">
        <f t="shared" si="21"/>
        <v>572.5899999999999</v>
      </c>
      <c r="D200" s="22">
        <f t="shared" si="22"/>
        <v>55.31</v>
      </c>
      <c r="E200" s="270">
        <f t="shared" si="23"/>
        <v>0.09659616828795475</v>
      </c>
      <c r="F200" s="28"/>
      <c r="I200" s="363">
        <v>262.28</v>
      </c>
      <c r="J200" s="290">
        <v>310.31</v>
      </c>
      <c r="K200" s="361">
        <f t="shared" si="24"/>
        <v>572.5899999999999</v>
      </c>
      <c r="L200" s="363">
        <v>13.06</v>
      </c>
      <c r="M200" s="290">
        <v>42.25</v>
      </c>
      <c r="N200" s="361">
        <f t="shared" si="25"/>
        <v>55.31</v>
      </c>
      <c r="X200" s="66"/>
      <c r="Y200" s="66"/>
    </row>
    <row r="201" spans="1:25" ht="15.75">
      <c r="A201" s="16">
        <v>5</v>
      </c>
      <c r="B201" s="368" t="s">
        <v>162</v>
      </c>
      <c r="C201" s="629">
        <f t="shared" si="21"/>
        <v>1769.98</v>
      </c>
      <c r="D201" s="22">
        <f t="shared" si="22"/>
        <v>52.31999999999999</v>
      </c>
      <c r="E201" s="270">
        <f t="shared" si="23"/>
        <v>0.029559656041311198</v>
      </c>
      <c r="F201" s="27"/>
      <c r="I201" s="364">
        <v>854.92</v>
      </c>
      <c r="J201" s="290">
        <v>915.06</v>
      </c>
      <c r="K201" s="361">
        <f t="shared" si="24"/>
        <v>1769.98</v>
      </c>
      <c r="L201" s="364">
        <v>29.74</v>
      </c>
      <c r="M201" s="290">
        <v>22.58</v>
      </c>
      <c r="N201" s="361">
        <f t="shared" si="25"/>
        <v>52.31999999999999</v>
      </c>
      <c r="X201" s="66"/>
      <c r="Y201" s="66"/>
    </row>
    <row r="202" spans="1:25" ht="15.75">
      <c r="A202" s="16">
        <v>6</v>
      </c>
      <c r="B202" s="367" t="s">
        <v>163</v>
      </c>
      <c r="C202" s="629">
        <f t="shared" si="21"/>
        <v>2904.41</v>
      </c>
      <c r="D202" s="22">
        <f t="shared" si="22"/>
        <v>49.14</v>
      </c>
      <c r="E202" s="270">
        <f t="shared" si="23"/>
        <v>0.016919098887553757</v>
      </c>
      <c r="F202" s="27"/>
      <c r="I202" s="363">
        <v>1674.01</v>
      </c>
      <c r="J202" s="290">
        <v>1230.4</v>
      </c>
      <c r="K202" s="361">
        <f t="shared" si="24"/>
        <v>2904.41</v>
      </c>
      <c r="L202" s="363">
        <v>27.66</v>
      </c>
      <c r="M202" s="290">
        <v>21.48</v>
      </c>
      <c r="N202" s="361">
        <f t="shared" si="25"/>
        <v>49.14</v>
      </c>
      <c r="X202" s="66"/>
      <c r="Y202" s="66"/>
    </row>
    <row r="203" spans="1:25" ht="15.75">
      <c r="A203" s="16">
        <v>7</v>
      </c>
      <c r="B203" s="368" t="s">
        <v>164</v>
      </c>
      <c r="C203" s="629">
        <f t="shared" si="21"/>
        <v>1613.32</v>
      </c>
      <c r="D203" s="22">
        <f t="shared" si="22"/>
        <v>5.67</v>
      </c>
      <c r="E203" s="270">
        <f t="shared" si="23"/>
        <v>0.0035144918553045895</v>
      </c>
      <c r="F203" s="27"/>
      <c r="I203" s="364">
        <v>729.27</v>
      </c>
      <c r="J203" s="290">
        <v>884.05</v>
      </c>
      <c r="K203" s="361">
        <f t="shared" si="24"/>
        <v>1613.32</v>
      </c>
      <c r="L203" s="364">
        <v>1.73</v>
      </c>
      <c r="M203" s="290">
        <v>3.94</v>
      </c>
      <c r="N203" s="361">
        <f t="shared" si="25"/>
        <v>5.67</v>
      </c>
      <c r="X203" s="66"/>
      <c r="Y203" s="66"/>
    </row>
    <row r="204" spans="1:25" ht="15.75">
      <c r="A204" s="16">
        <v>8</v>
      </c>
      <c r="B204" s="367" t="s">
        <v>165</v>
      </c>
      <c r="C204" s="629">
        <f t="shared" si="21"/>
        <v>1241.83</v>
      </c>
      <c r="D204" s="22">
        <f t="shared" si="22"/>
        <v>3.6</v>
      </c>
      <c r="E204" s="270">
        <f t="shared" si="23"/>
        <v>0.002898947520997238</v>
      </c>
      <c r="F204" s="28"/>
      <c r="I204" s="363">
        <v>549.96</v>
      </c>
      <c r="J204" s="290">
        <v>691.87</v>
      </c>
      <c r="K204" s="361">
        <f t="shared" si="24"/>
        <v>1241.83</v>
      </c>
      <c r="L204" s="363">
        <v>3.06</v>
      </c>
      <c r="M204" s="290">
        <v>0.54</v>
      </c>
      <c r="N204" s="361">
        <f t="shared" si="25"/>
        <v>3.6</v>
      </c>
      <c r="X204" s="66"/>
      <c r="Y204" s="66"/>
    </row>
    <row r="205" spans="1:25" ht="15.75">
      <c r="A205" s="16">
        <v>9</v>
      </c>
      <c r="B205" s="367" t="s">
        <v>166</v>
      </c>
      <c r="C205" s="629">
        <f t="shared" si="21"/>
        <v>895.28</v>
      </c>
      <c r="D205" s="22">
        <f t="shared" si="22"/>
        <v>57.15</v>
      </c>
      <c r="E205" s="270">
        <f t="shared" si="23"/>
        <v>0.0638347779465642</v>
      </c>
      <c r="F205" s="27"/>
      <c r="I205" s="363">
        <v>379.24</v>
      </c>
      <c r="J205" s="290">
        <v>516.04</v>
      </c>
      <c r="K205" s="361">
        <f t="shared" si="24"/>
        <v>895.28</v>
      </c>
      <c r="L205" s="363">
        <v>14.18</v>
      </c>
      <c r="M205" s="290">
        <v>42.97</v>
      </c>
      <c r="N205" s="361">
        <f t="shared" si="25"/>
        <v>57.15</v>
      </c>
      <c r="X205" s="66"/>
      <c r="Y205" s="66"/>
    </row>
    <row r="206" spans="1:25" ht="15.75">
      <c r="A206" s="16">
        <v>10</v>
      </c>
      <c r="B206" s="367" t="s">
        <v>167</v>
      </c>
      <c r="C206" s="629">
        <f t="shared" si="21"/>
        <v>625.74</v>
      </c>
      <c r="D206" s="22">
        <f t="shared" si="22"/>
        <v>49.67</v>
      </c>
      <c r="E206" s="270">
        <f t="shared" si="23"/>
        <v>0.0793780164285486</v>
      </c>
      <c r="F206" s="27"/>
      <c r="I206" s="363">
        <v>267.17</v>
      </c>
      <c r="J206" s="290">
        <v>358.57</v>
      </c>
      <c r="K206" s="361">
        <f t="shared" si="24"/>
        <v>625.74</v>
      </c>
      <c r="L206" s="363">
        <v>41.15</v>
      </c>
      <c r="M206" s="290">
        <v>8.52</v>
      </c>
      <c r="N206" s="361">
        <f t="shared" si="25"/>
        <v>49.67</v>
      </c>
      <c r="X206" s="66"/>
      <c r="Y206" s="66"/>
    </row>
    <row r="207" spans="1:25" ht="15.75">
      <c r="A207" s="16">
        <v>11</v>
      </c>
      <c r="B207" s="367" t="s">
        <v>168</v>
      </c>
      <c r="C207" s="629">
        <f t="shared" si="21"/>
        <v>1445.69</v>
      </c>
      <c r="D207" s="22">
        <f t="shared" si="22"/>
        <v>18.009999999999998</v>
      </c>
      <c r="E207" s="270">
        <f t="shared" si="23"/>
        <v>0.012457719151408668</v>
      </c>
      <c r="F207" s="27"/>
      <c r="I207" s="363">
        <v>632.6</v>
      </c>
      <c r="J207" s="290">
        <v>813.09</v>
      </c>
      <c r="K207" s="361">
        <f t="shared" si="24"/>
        <v>1445.69</v>
      </c>
      <c r="L207" s="363">
        <v>13.58</v>
      </c>
      <c r="M207" s="290">
        <v>4.43</v>
      </c>
      <c r="N207" s="361">
        <f t="shared" si="25"/>
        <v>18.009999999999998</v>
      </c>
      <c r="X207" s="66"/>
      <c r="Y207" s="66"/>
    </row>
    <row r="208" spans="1:25" ht="15.75">
      <c r="A208" s="16">
        <v>12</v>
      </c>
      <c r="B208" s="367" t="s">
        <v>169</v>
      </c>
      <c r="C208" s="629">
        <f t="shared" si="21"/>
        <v>2644.53</v>
      </c>
      <c r="D208" s="22">
        <f t="shared" si="22"/>
        <v>21.72</v>
      </c>
      <c r="E208" s="270">
        <f t="shared" si="23"/>
        <v>0.008213179657632925</v>
      </c>
      <c r="F208" s="28"/>
      <c r="I208" s="363">
        <v>1341.89</v>
      </c>
      <c r="J208" s="290">
        <v>1302.64</v>
      </c>
      <c r="K208" s="361">
        <f t="shared" si="24"/>
        <v>2644.53</v>
      </c>
      <c r="L208" s="363">
        <v>10.01</v>
      </c>
      <c r="M208" s="290">
        <v>11.71</v>
      </c>
      <c r="N208" s="361">
        <f t="shared" si="25"/>
        <v>21.72</v>
      </c>
      <c r="X208" s="66"/>
      <c r="Y208" s="66"/>
    </row>
    <row r="209" spans="1:25" ht="15.75">
      <c r="A209" s="16">
        <v>13</v>
      </c>
      <c r="B209" s="367" t="s">
        <v>170</v>
      </c>
      <c r="C209" s="629">
        <f t="shared" si="21"/>
        <v>807.6800000000001</v>
      </c>
      <c r="D209" s="22">
        <f t="shared" si="22"/>
        <v>5.55</v>
      </c>
      <c r="E209" s="270">
        <f>D209/C209</f>
        <v>0.0068715332805071305</v>
      </c>
      <c r="F209" s="27"/>
      <c r="I209" s="363">
        <v>389.97</v>
      </c>
      <c r="J209" s="290">
        <v>417.71</v>
      </c>
      <c r="K209" s="361">
        <f t="shared" si="24"/>
        <v>807.6800000000001</v>
      </c>
      <c r="L209" s="363">
        <v>4.89</v>
      </c>
      <c r="M209" s="290">
        <v>0.66</v>
      </c>
      <c r="N209" s="361">
        <f t="shared" si="25"/>
        <v>5.55</v>
      </c>
      <c r="X209" s="66"/>
      <c r="Y209" s="66"/>
    </row>
    <row r="210" spans="1:25" ht="15.75">
      <c r="A210" s="218"/>
      <c r="B210" s="33" t="s">
        <v>10</v>
      </c>
      <c r="C210" s="630">
        <f>SUM(C197:C209)</f>
        <v>17333.28</v>
      </c>
      <c r="D210" s="630">
        <f>SUM(D197:D209)</f>
        <v>376.71</v>
      </c>
      <c r="E210" s="271">
        <f>D210/C210</f>
        <v>0.021733336102572623</v>
      </c>
      <c r="F210" s="1"/>
      <c r="I210" s="262">
        <f aca="true" t="shared" si="26" ref="I210:N210">SUM(I197:I209)</f>
        <v>8368.73</v>
      </c>
      <c r="J210" s="262">
        <f t="shared" si="26"/>
        <v>8964.55</v>
      </c>
      <c r="K210" s="262">
        <f t="shared" si="26"/>
        <v>17333.28</v>
      </c>
      <c r="L210" s="289">
        <f t="shared" si="26"/>
        <v>184.6</v>
      </c>
      <c r="M210" s="289">
        <f t="shared" si="26"/>
        <v>192.11000000000004</v>
      </c>
      <c r="N210" s="289">
        <f t="shared" si="26"/>
        <v>376.71</v>
      </c>
      <c r="X210" s="382"/>
      <c r="Y210" s="382"/>
    </row>
    <row r="211" spans="1:17" ht="15">
      <c r="A211" s="93"/>
      <c r="B211" s="93"/>
      <c r="C211" s="1"/>
      <c r="D211" s="93"/>
      <c r="E211" s="9"/>
      <c r="F211" s="1"/>
      <c r="G211" s="236"/>
      <c r="M211" s="37"/>
      <c r="N211" s="37"/>
      <c r="O211" s="37"/>
      <c r="P211" s="37"/>
      <c r="Q211" s="37"/>
    </row>
    <row r="212" spans="1:34" s="237" customFormat="1" ht="15">
      <c r="A212" s="311"/>
      <c r="B212" s="311"/>
      <c r="D212" s="311"/>
      <c r="E212" s="312"/>
      <c r="G212" s="236"/>
      <c r="H212" s="311"/>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row>
    <row r="213" spans="1:34" s="587" customFormat="1" ht="15">
      <c r="A213" s="162" t="s">
        <v>326</v>
      </c>
      <c r="B213" s="96"/>
      <c r="C213" s="191"/>
      <c r="D213" s="178"/>
      <c r="E213" s="179"/>
      <c r="F213" s="177"/>
      <c r="G213" s="592"/>
      <c r="H213" s="586"/>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row>
    <row r="214" spans="1:136" s="553" customFormat="1" ht="15.75" thickBot="1">
      <c r="A214" s="181" t="s">
        <v>258</v>
      </c>
      <c r="B214" s="93"/>
      <c r="C214" s="182"/>
      <c r="D214" s="182"/>
      <c r="E214" s="183" t="s">
        <v>88</v>
      </c>
      <c r="F214" s="170"/>
      <c r="G214" s="584"/>
      <c r="H214" s="323"/>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EF214" s="553" t="s">
        <v>155</v>
      </c>
    </row>
    <row r="215" spans="1:11" ht="38.25">
      <c r="A215" s="72" t="s">
        <v>2</v>
      </c>
      <c r="B215" s="73" t="s">
        <v>9</v>
      </c>
      <c r="C215" s="73" t="s">
        <v>293</v>
      </c>
      <c r="D215" s="73" t="s">
        <v>324</v>
      </c>
      <c r="E215" s="125" t="s">
        <v>295</v>
      </c>
      <c r="F215" s="27"/>
      <c r="I215" s="783" t="s">
        <v>325</v>
      </c>
      <c r="J215" s="784"/>
      <c r="K215" s="785"/>
    </row>
    <row r="216" spans="1:11" ht="15.75">
      <c r="A216" s="216">
        <v>1</v>
      </c>
      <c r="B216" s="367" t="s">
        <v>158</v>
      </c>
      <c r="C216" s="279">
        <f>C197</f>
        <v>1233.67</v>
      </c>
      <c r="D216" s="629">
        <f aca="true" t="shared" si="27" ref="D216:D228">K216</f>
        <v>241.80999999999995</v>
      </c>
      <c r="E216" s="267">
        <f>D216/C216</f>
        <v>0.19600865709630608</v>
      </c>
      <c r="F216" s="1"/>
      <c r="I216" s="290">
        <v>101.02999999999997</v>
      </c>
      <c r="J216" s="22">
        <v>140.77999999999997</v>
      </c>
      <c r="K216" s="22">
        <f>I216+J216</f>
        <v>241.80999999999995</v>
      </c>
    </row>
    <row r="217" spans="1:11" ht="15.75">
      <c r="A217" s="216">
        <v>2</v>
      </c>
      <c r="B217" s="367" t="s">
        <v>159</v>
      </c>
      <c r="C217" s="279">
        <f aca="true" t="shared" si="28" ref="C217:C228">C198</f>
        <v>590.64</v>
      </c>
      <c r="D217" s="629">
        <f t="shared" si="27"/>
        <v>109.92000000000004</v>
      </c>
      <c r="E217" s="267">
        <f aca="true" t="shared" si="29" ref="E217:E227">D217/C217</f>
        <v>0.18610321007720446</v>
      </c>
      <c r="F217" s="1"/>
      <c r="I217" s="290">
        <v>49.96000000000001</v>
      </c>
      <c r="J217" s="22">
        <v>59.960000000000036</v>
      </c>
      <c r="K217" s="22">
        <f aca="true" t="shared" si="30" ref="K217:K228">I217+J217</f>
        <v>109.92000000000004</v>
      </c>
    </row>
    <row r="218" spans="1:11" ht="15.75">
      <c r="A218" s="216">
        <v>3</v>
      </c>
      <c r="B218" s="367" t="s">
        <v>160</v>
      </c>
      <c r="C218" s="279">
        <f t="shared" si="28"/>
        <v>987.9200000000001</v>
      </c>
      <c r="D218" s="629">
        <f t="shared" si="27"/>
        <v>104.43</v>
      </c>
      <c r="E218" s="267">
        <f t="shared" si="29"/>
        <v>0.10570693983318487</v>
      </c>
      <c r="F218" s="1"/>
      <c r="I218" s="290">
        <v>38.210000000000036</v>
      </c>
      <c r="J218" s="22">
        <v>66.21999999999997</v>
      </c>
      <c r="K218" s="22">
        <f t="shared" si="30"/>
        <v>104.43</v>
      </c>
    </row>
    <row r="219" spans="1:11" ht="15.75">
      <c r="A219" s="216">
        <v>4</v>
      </c>
      <c r="B219" s="367" t="s">
        <v>161</v>
      </c>
      <c r="C219" s="279">
        <f t="shared" si="28"/>
        <v>572.5899999999999</v>
      </c>
      <c r="D219" s="629">
        <f t="shared" si="27"/>
        <v>152.37</v>
      </c>
      <c r="E219" s="267">
        <f t="shared" si="29"/>
        <v>0.26610663825774117</v>
      </c>
      <c r="F219" s="1"/>
      <c r="I219" s="290">
        <v>55.629999999999995</v>
      </c>
      <c r="J219" s="22">
        <v>96.74000000000001</v>
      </c>
      <c r="K219" s="22">
        <f t="shared" si="30"/>
        <v>152.37</v>
      </c>
    </row>
    <row r="220" spans="1:11" ht="15.75">
      <c r="A220" s="216">
        <v>5</v>
      </c>
      <c r="B220" s="368" t="s">
        <v>162</v>
      </c>
      <c r="C220" s="279">
        <f t="shared" si="28"/>
        <v>1769.98</v>
      </c>
      <c r="D220" s="629">
        <f t="shared" si="27"/>
        <v>162.2800000000001</v>
      </c>
      <c r="E220" s="267">
        <f t="shared" si="29"/>
        <v>0.09168465180397524</v>
      </c>
      <c r="F220" s="1"/>
      <c r="I220" s="290">
        <v>76.47000000000003</v>
      </c>
      <c r="J220" s="22">
        <v>85.81000000000006</v>
      </c>
      <c r="K220" s="22">
        <f t="shared" si="30"/>
        <v>162.2800000000001</v>
      </c>
    </row>
    <row r="221" spans="1:11" ht="15.75">
      <c r="A221" s="216">
        <v>6</v>
      </c>
      <c r="B221" s="367" t="s">
        <v>163</v>
      </c>
      <c r="C221" s="279">
        <f t="shared" si="28"/>
        <v>2904.41</v>
      </c>
      <c r="D221" s="629">
        <f t="shared" si="27"/>
        <v>218.98000000000025</v>
      </c>
      <c r="E221" s="267">
        <f t="shared" si="29"/>
        <v>0.07539569137966068</v>
      </c>
      <c r="F221" s="1"/>
      <c r="I221" s="290">
        <v>116.2800000000002</v>
      </c>
      <c r="J221" s="22">
        <v>102.70000000000005</v>
      </c>
      <c r="K221" s="22">
        <f t="shared" si="30"/>
        <v>218.98000000000025</v>
      </c>
    </row>
    <row r="222" spans="1:11" ht="15.75">
      <c r="A222" s="216">
        <v>7</v>
      </c>
      <c r="B222" s="368" t="s">
        <v>164</v>
      </c>
      <c r="C222" s="279">
        <f t="shared" si="28"/>
        <v>1613.32</v>
      </c>
      <c r="D222" s="629">
        <f t="shared" si="27"/>
        <v>248.5900000000001</v>
      </c>
      <c r="E222" s="267">
        <f t="shared" si="29"/>
        <v>0.1540859841816875</v>
      </c>
      <c r="F222" s="1"/>
      <c r="I222" s="290">
        <v>106.43</v>
      </c>
      <c r="J222" s="22">
        <v>142.16000000000008</v>
      </c>
      <c r="K222" s="22">
        <f t="shared" si="30"/>
        <v>248.5900000000001</v>
      </c>
    </row>
    <row r="223" spans="1:11" ht="15.75">
      <c r="A223" s="216">
        <v>8</v>
      </c>
      <c r="B223" s="367" t="s">
        <v>165</v>
      </c>
      <c r="C223" s="279">
        <f t="shared" si="28"/>
        <v>1241.83</v>
      </c>
      <c r="D223" s="629">
        <f t="shared" si="27"/>
        <v>167.45</v>
      </c>
      <c r="E223" s="267">
        <f t="shared" si="29"/>
        <v>0.13484132288638542</v>
      </c>
      <c r="F223" s="1"/>
      <c r="I223" s="290">
        <v>67.72000000000003</v>
      </c>
      <c r="J223" s="22">
        <v>99.72999999999996</v>
      </c>
      <c r="K223" s="22">
        <f t="shared" si="30"/>
        <v>167.45</v>
      </c>
    </row>
    <row r="224" spans="1:11" ht="15.75">
      <c r="A224" s="216">
        <v>9</v>
      </c>
      <c r="B224" s="367" t="s">
        <v>166</v>
      </c>
      <c r="C224" s="279">
        <f t="shared" si="28"/>
        <v>895.28</v>
      </c>
      <c r="D224" s="629">
        <f t="shared" si="27"/>
        <v>217.86000000000007</v>
      </c>
      <c r="E224" s="267">
        <f t="shared" si="29"/>
        <v>0.24334286480207318</v>
      </c>
      <c r="F224" s="1"/>
      <c r="I224" s="290">
        <v>92.15000000000003</v>
      </c>
      <c r="J224" s="22">
        <v>125.71000000000004</v>
      </c>
      <c r="K224" s="22">
        <f t="shared" si="30"/>
        <v>217.86000000000007</v>
      </c>
    </row>
    <row r="225" spans="1:11" ht="15.75">
      <c r="A225" s="216">
        <v>10</v>
      </c>
      <c r="B225" s="367" t="s">
        <v>167</v>
      </c>
      <c r="C225" s="279">
        <f t="shared" si="28"/>
        <v>625.74</v>
      </c>
      <c r="D225" s="629">
        <f t="shared" si="27"/>
        <v>125.85999999999999</v>
      </c>
      <c r="E225" s="267">
        <f t="shared" si="29"/>
        <v>0.20113785278230573</v>
      </c>
      <c r="F225" s="1"/>
      <c r="I225" s="290">
        <v>75.64999999999998</v>
      </c>
      <c r="J225" s="22">
        <v>50.21000000000001</v>
      </c>
      <c r="K225" s="22">
        <f t="shared" si="30"/>
        <v>125.85999999999999</v>
      </c>
    </row>
    <row r="226" spans="1:11" ht="15.75">
      <c r="A226" s="216">
        <v>11</v>
      </c>
      <c r="B226" s="367" t="s">
        <v>168</v>
      </c>
      <c r="C226" s="279">
        <f t="shared" si="28"/>
        <v>1445.69</v>
      </c>
      <c r="D226" s="629">
        <f t="shared" si="27"/>
        <v>249.76</v>
      </c>
      <c r="E226" s="267">
        <f t="shared" si="29"/>
        <v>0.17276179540565403</v>
      </c>
      <c r="F226" s="1"/>
      <c r="I226" s="290">
        <v>94.98000000000002</v>
      </c>
      <c r="J226" s="22">
        <v>154.77999999999997</v>
      </c>
      <c r="K226" s="22">
        <f t="shared" si="30"/>
        <v>249.76</v>
      </c>
    </row>
    <row r="227" spans="1:11" ht="15.75">
      <c r="A227" s="216">
        <v>12</v>
      </c>
      <c r="B227" s="367" t="s">
        <v>169</v>
      </c>
      <c r="C227" s="279">
        <f t="shared" si="28"/>
        <v>2644.53</v>
      </c>
      <c r="D227" s="629">
        <f t="shared" si="27"/>
        <v>331.22</v>
      </c>
      <c r="E227" s="267">
        <f t="shared" si="29"/>
        <v>0.12524720838863618</v>
      </c>
      <c r="F227" s="1"/>
      <c r="I227" s="290">
        <v>164.19000000000005</v>
      </c>
      <c r="J227" s="22">
        <v>167.02999999999997</v>
      </c>
      <c r="K227" s="22">
        <f t="shared" si="30"/>
        <v>331.22</v>
      </c>
    </row>
    <row r="228" spans="1:11" ht="15.75">
      <c r="A228" s="216">
        <v>13</v>
      </c>
      <c r="B228" s="367" t="s">
        <v>170</v>
      </c>
      <c r="C228" s="279">
        <f t="shared" si="28"/>
        <v>807.6800000000001</v>
      </c>
      <c r="D228" s="629">
        <f t="shared" si="27"/>
        <v>58.240000000000066</v>
      </c>
      <c r="E228" s="267">
        <f>D228/C228</f>
        <v>0.0721077654516641</v>
      </c>
      <c r="F228" s="1"/>
      <c r="I228" s="290">
        <v>34.410000000000025</v>
      </c>
      <c r="J228" s="22">
        <v>23.83000000000004</v>
      </c>
      <c r="K228" s="22">
        <f t="shared" si="30"/>
        <v>58.240000000000066</v>
      </c>
    </row>
    <row r="229" spans="1:11" ht="15.75">
      <c r="A229" s="217"/>
      <c r="B229" s="215" t="s">
        <v>10</v>
      </c>
      <c r="C229" s="630">
        <f>SUM(C216:C228)</f>
        <v>17333.28</v>
      </c>
      <c r="D229" s="630">
        <f>SUM(D216:D228)</f>
        <v>2388.770000000001</v>
      </c>
      <c r="E229" s="272">
        <f>D229/C229</f>
        <v>0.13781407788947048</v>
      </c>
      <c r="F229" s="2"/>
      <c r="I229" s="289">
        <f>SUM(I216:I228)</f>
        <v>1073.1100000000004</v>
      </c>
      <c r="J229" s="22">
        <f>SUM(J216:J228)</f>
        <v>1315.6600000000003</v>
      </c>
      <c r="K229" s="22">
        <f>SUM(K216:K228)</f>
        <v>2388.770000000001</v>
      </c>
    </row>
    <row r="230" spans="1:16" ht="15">
      <c r="A230" s="93"/>
      <c r="B230" s="93"/>
      <c r="C230" s="1"/>
      <c r="D230" s="93"/>
      <c r="E230" s="9"/>
      <c r="F230" s="1"/>
      <c r="L230" s="13"/>
      <c r="M230" s="13"/>
      <c r="N230" s="13"/>
      <c r="O230" s="13"/>
      <c r="P230" s="13"/>
    </row>
    <row r="231" spans="1:6" ht="15">
      <c r="A231" s="137"/>
      <c r="B231" s="99"/>
      <c r="C231" s="31"/>
      <c r="D231" s="99"/>
      <c r="E231" s="124"/>
      <c r="F231" s="30"/>
    </row>
    <row r="232" spans="1:34" s="587" customFormat="1" ht="15">
      <c r="A232" s="162" t="s">
        <v>137</v>
      </c>
      <c r="B232" s="333"/>
      <c r="C232" s="192"/>
      <c r="D232" s="192"/>
      <c r="E232" s="193"/>
      <c r="F232" s="192"/>
      <c r="G232" s="195"/>
      <c r="H232" s="333"/>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row>
    <row r="233" spans="1:8" ht="15">
      <c r="A233" s="89"/>
      <c r="B233" s="93"/>
      <c r="C233" s="1"/>
      <c r="D233" s="93"/>
      <c r="E233" s="9"/>
      <c r="F233" s="29" t="s">
        <v>11</v>
      </c>
      <c r="G233" s="37"/>
      <c r="H233" s="93"/>
    </row>
    <row r="234" spans="1:8" ht="48" customHeight="1">
      <c r="A234" s="84" t="s">
        <v>12</v>
      </c>
      <c r="B234" s="84" t="s">
        <v>237</v>
      </c>
      <c r="C234" s="84" t="s">
        <v>238</v>
      </c>
      <c r="D234" s="84" t="s">
        <v>13</v>
      </c>
      <c r="E234" s="125" t="s">
        <v>14</v>
      </c>
      <c r="F234" s="84" t="s">
        <v>15</v>
      </c>
      <c r="G234" s="37"/>
      <c r="H234" s="93"/>
    </row>
    <row r="235" spans="1:8" ht="15.75">
      <c r="A235" s="306">
        <f>C229</f>
        <v>17333.28</v>
      </c>
      <c r="B235" s="147">
        <f>D210</f>
        <v>376.71</v>
      </c>
      <c r="C235" s="147">
        <f>E255</f>
        <v>13510.170000000002</v>
      </c>
      <c r="D235" s="32">
        <f>B235+C235</f>
        <v>13886.880000000001</v>
      </c>
      <c r="E235" s="357">
        <f>D235/A235</f>
        <v>0.8011686189803662</v>
      </c>
      <c r="F235" s="32">
        <f>A235*85/100</f>
        <v>14733.287999999999</v>
      </c>
      <c r="G235" s="37"/>
      <c r="H235" s="93"/>
    </row>
    <row r="236" spans="1:8" ht="15">
      <c r="A236" s="761" t="s">
        <v>78</v>
      </c>
      <c r="B236" s="761"/>
      <c r="C236" s="761"/>
      <c r="D236" s="24"/>
      <c r="E236" s="24"/>
      <c r="F236" s="93"/>
      <c r="G236" s="37"/>
      <c r="H236" s="93"/>
    </row>
    <row r="237" spans="1:8" ht="15">
      <c r="A237" s="93"/>
      <c r="B237" s="93"/>
      <c r="C237" s="1"/>
      <c r="D237" s="93"/>
      <c r="E237" s="9"/>
      <c r="F237" s="1"/>
      <c r="G237" s="37"/>
      <c r="H237" s="93"/>
    </row>
    <row r="238" spans="1:8" ht="15">
      <c r="A238" s="93"/>
      <c r="B238" s="93"/>
      <c r="C238" s="1"/>
      <c r="D238" s="93"/>
      <c r="E238" s="9"/>
      <c r="F238" s="1"/>
      <c r="G238" s="37"/>
      <c r="H238" s="93"/>
    </row>
    <row r="239" spans="1:34" s="543" customFormat="1" ht="15.75" customHeight="1">
      <c r="A239" s="143" t="s">
        <v>239</v>
      </c>
      <c r="B239" s="89"/>
      <c r="C239" s="148"/>
      <c r="D239" s="148"/>
      <c r="E239" s="148"/>
      <c r="F239" s="148"/>
      <c r="G239" s="148"/>
      <c r="H239" s="89"/>
      <c r="I239" s="148"/>
      <c r="J239" s="148"/>
      <c r="K239" s="148"/>
      <c r="L239" s="148"/>
      <c r="M239" s="1"/>
      <c r="N239" s="1"/>
      <c r="O239" s="1"/>
      <c r="P239" s="1"/>
      <c r="Q239" s="1"/>
      <c r="R239" s="1"/>
      <c r="S239" s="1"/>
      <c r="T239" s="1"/>
      <c r="U239" s="1"/>
      <c r="V239" s="1"/>
      <c r="W239" s="1"/>
      <c r="X239" s="1"/>
      <c r="Y239" s="148"/>
      <c r="Z239" s="148"/>
      <c r="AA239" s="148"/>
      <c r="AB239" s="148"/>
      <c r="AC239" s="148"/>
      <c r="AD239" s="148"/>
      <c r="AE239" s="148"/>
      <c r="AF239" s="148"/>
      <c r="AG239" s="148"/>
      <c r="AH239" s="148"/>
    </row>
    <row r="240" spans="1:34" s="553" customFormat="1" ht="15.75" thickBot="1">
      <c r="A240" s="181" t="s">
        <v>259</v>
      </c>
      <c r="B240" s="93"/>
      <c r="C240" s="170"/>
      <c r="D240" s="170"/>
      <c r="E240" s="171"/>
      <c r="F240" s="170"/>
      <c r="G240" s="29" t="s">
        <v>11</v>
      </c>
      <c r="H240" s="93"/>
      <c r="I240" s="170"/>
      <c r="J240" s="170"/>
      <c r="K240" s="170"/>
      <c r="L240" s="170"/>
      <c r="M240" s="1"/>
      <c r="N240" s="1"/>
      <c r="O240" s="1"/>
      <c r="P240" s="1"/>
      <c r="Q240" s="1"/>
      <c r="R240" s="1"/>
      <c r="S240" s="1"/>
      <c r="T240" s="1"/>
      <c r="U240" s="1"/>
      <c r="V240" s="1"/>
      <c r="W240" s="1"/>
      <c r="X240" s="1"/>
      <c r="Y240" s="170"/>
      <c r="Z240" s="170"/>
      <c r="AA240" s="170"/>
      <c r="AB240" s="170"/>
      <c r="AC240" s="170"/>
      <c r="AD240" s="170"/>
      <c r="AE240" s="170"/>
      <c r="AF240" s="170"/>
      <c r="AG240" s="170"/>
      <c r="AH240" s="170"/>
    </row>
    <row r="241" spans="1:16" ht="45.75" customHeight="1" thickBot="1">
      <c r="A241" s="84" t="s">
        <v>2</v>
      </c>
      <c r="B241" s="84" t="s">
        <v>16</v>
      </c>
      <c r="C241" s="84" t="s">
        <v>293</v>
      </c>
      <c r="D241" s="84" t="s">
        <v>327</v>
      </c>
      <c r="E241" s="125" t="s">
        <v>106</v>
      </c>
      <c r="F241" s="84" t="s">
        <v>17</v>
      </c>
      <c r="G241" s="253" t="s">
        <v>18</v>
      </c>
      <c r="H241" s="253" t="s">
        <v>185</v>
      </c>
      <c r="I241" s="782" t="s">
        <v>209</v>
      </c>
      <c r="J241" s="782"/>
      <c r="K241" s="782"/>
      <c r="L241" s="779" t="s">
        <v>207</v>
      </c>
      <c r="M241" s="780"/>
      <c r="N241" s="780"/>
      <c r="O241" s="375"/>
      <c r="P241" s="375"/>
    </row>
    <row r="242" spans="1:16" ht="15.75">
      <c r="A242" s="16">
        <v>1</v>
      </c>
      <c r="B242" s="367" t="s">
        <v>158</v>
      </c>
      <c r="C242" s="279">
        <f>C197</f>
        <v>1233.67</v>
      </c>
      <c r="D242" s="629">
        <f>D197</f>
        <v>30.78</v>
      </c>
      <c r="E242" s="629">
        <f aca="true" t="shared" si="31" ref="E242:E254">N242</f>
        <v>1005.69</v>
      </c>
      <c r="F242" s="273">
        <f>SUM(D242:E242)</f>
        <v>1036.47</v>
      </c>
      <c r="G242" s="246">
        <f aca="true" t="shared" si="32" ref="G242:G255">F242/C242</f>
        <v>0.84015174236222</v>
      </c>
      <c r="H242" s="334">
        <f>E242/C242</f>
        <v>0.8152017962664245</v>
      </c>
      <c r="I242" s="98">
        <v>13.75</v>
      </c>
      <c r="J242" s="98">
        <v>17.039999999999964</v>
      </c>
      <c r="K242" s="147">
        <f>SUM(I242:J242)</f>
        <v>30.789999999999964</v>
      </c>
      <c r="L242" s="365">
        <v>434.96</v>
      </c>
      <c r="M242" s="365">
        <v>570.73</v>
      </c>
      <c r="N242" s="365">
        <f>SUM(L242:M242)</f>
        <v>1005.69</v>
      </c>
      <c r="O242" s="387"/>
      <c r="P242" s="42"/>
    </row>
    <row r="243" spans="1:16" ht="15.75">
      <c r="A243" s="16">
        <v>2</v>
      </c>
      <c r="B243" s="367" t="s">
        <v>159</v>
      </c>
      <c r="C243" s="279">
        <f aca="true" t="shared" si="33" ref="C243:D254">C198</f>
        <v>590.64</v>
      </c>
      <c r="D243" s="629">
        <f t="shared" si="33"/>
        <v>8.59</v>
      </c>
      <c r="E243" s="629">
        <f t="shared" si="31"/>
        <v>498.29</v>
      </c>
      <c r="F243" s="273">
        <f aca="true" t="shared" si="34" ref="F243:F254">SUM(D243:E243)</f>
        <v>506.88</v>
      </c>
      <c r="G243" s="246">
        <f t="shared" si="32"/>
        <v>0.8581877285656238</v>
      </c>
      <c r="H243" s="334">
        <f aca="true" t="shared" si="35" ref="H243:H255">E243/C243</f>
        <v>0.8436441825816064</v>
      </c>
      <c r="I243" s="98">
        <v>3.9600000000000364</v>
      </c>
      <c r="J243" s="98">
        <v>4.619999999999948</v>
      </c>
      <c r="K243" s="147">
        <f aca="true" t="shared" si="36" ref="K243:K255">SUM(I243:J243)</f>
        <v>8.579999999999984</v>
      </c>
      <c r="L243" s="98">
        <v>224.56</v>
      </c>
      <c r="M243" s="98">
        <v>273.73</v>
      </c>
      <c r="N243" s="98">
        <f aca="true" t="shared" si="37" ref="N243:N255">SUM(L243:M243)</f>
        <v>498.29</v>
      </c>
      <c r="O243" s="387"/>
      <c r="P243" s="42"/>
    </row>
    <row r="244" spans="1:16" ht="15.75">
      <c r="A244" s="16">
        <v>3</v>
      </c>
      <c r="B244" s="367" t="s">
        <v>160</v>
      </c>
      <c r="C244" s="279">
        <f t="shared" si="33"/>
        <v>987.9200000000001</v>
      </c>
      <c r="D244" s="629">
        <f t="shared" si="33"/>
        <v>19.200000000000003</v>
      </c>
      <c r="E244" s="629">
        <f t="shared" si="31"/>
        <v>733.4300000000001</v>
      </c>
      <c r="F244" s="273">
        <f t="shared" si="34"/>
        <v>752.6300000000001</v>
      </c>
      <c r="G244" s="246">
        <f t="shared" si="32"/>
        <v>0.7618329419386186</v>
      </c>
      <c r="H244" s="334">
        <f t="shared" si="35"/>
        <v>0.742398169892299</v>
      </c>
      <c r="I244" s="98">
        <v>7.82000000000005</v>
      </c>
      <c r="J244" s="98">
        <v>11.379999999999995</v>
      </c>
      <c r="K244" s="147">
        <f t="shared" si="36"/>
        <v>19.200000000000045</v>
      </c>
      <c r="L244" s="98">
        <v>341.73</v>
      </c>
      <c r="M244" s="98">
        <v>391.7</v>
      </c>
      <c r="N244" s="98">
        <f t="shared" si="37"/>
        <v>733.4300000000001</v>
      </c>
      <c r="O244" s="387"/>
      <c r="P244" s="42"/>
    </row>
    <row r="245" spans="1:16" ht="15.75">
      <c r="A245" s="16">
        <v>4</v>
      </c>
      <c r="B245" s="367" t="s">
        <v>161</v>
      </c>
      <c r="C245" s="279">
        <f t="shared" si="33"/>
        <v>572.5899999999999</v>
      </c>
      <c r="D245" s="629">
        <f t="shared" si="33"/>
        <v>55.31</v>
      </c>
      <c r="E245" s="629">
        <f t="shared" si="31"/>
        <v>490.58000000000004</v>
      </c>
      <c r="F245" s="273">
        <f t="shared" si="34"/>
        <v>545.8900000000001</v>
      </c>
      <c r="G245" s="246">
        <f t="shared" si="32"/>
        <v>0.9533697759304217</v>
      </c>
      <c r="H245" s="334">
        <f t="shared" si="35"/>
        <v>0.8567736076424669</v>
      </c>
      <c r="I245" s="98">
        <v>13.060000000000002</v>
      </c>
      <c r="J245" s="98">
        <v>42.25</v>
      </c>
      <c r="K245" s="147">
        <f t="shared" si="36"/>
        <v>55.31</v>
      </c>
      <c r="L245" s="98">
        <v>222.84</v>
      </c>
      <c r="M245" s="98">
        <v>267.74</v>
      </c>
      <c r="N245" s="98">
        <f t="shared" si="37"/>
        <v>490.58000000000004</v>
      </c>
      <c r="O245" s="387"/>
      <c r="P245" s="42"/>
    </row>
    <row r="246" spans="1:16" ht="15.75">
      <c r="A246" s="16">
        <v>5</v>
      </c>
      <c r="B246" s="368" t="s">
        <v>162</v>
      </c>
      <c r="C246" s="279">
        <f t="shared" si="33"/>
        <v>1769.98</v>
      </c>
      <c r="D246" s="629">
        <f t="shared" si="33"/>
        <v>52.31999999999999</v>
      </c>
      <c r="E246" s="629">
        <f t="shared" si="31"/>
        <v>1276.3200000000002</v>
      </c>
      <c r="F246" s="273">
        <f t="shared" si="34"/>
        <v>1328.64</v>
      </c>
      <c r="G246" s="246">
        <f t="shared" si="32"/>
        <v>0.7506525497463249</v>
      </c>
      <c r="H246" s="334">
        <f t="shared" si="35"/>
        <v>0.7210928937050137</v>
      </c>
      <c r="I246" s="98">
        <v>29.74000000000001</v>
      </c>
      <c r="J246" s="98">
        <v>22.57000000000005</v>
      </c>
      <c r="K246" s="147">
        <f t="shared" si="36"/>
        <v>52.31000000000006</v>
      </c>
      <c r="L246" s="98">
        <v>619.07</v>
      </c>
      <c r="M246" s="98">
        <v>657.25</v>
      </c>
      <c r="N246" s="98">
        <f t="shared" si="37"/>
        <v>1276.3200000000002</v>
      </c>
      <c r="O246" s="387"/>
      <c r="P246" s="42"/>
    </row>
    <row r="247" spans="1:16" ht="15.75">
      <c r="A247" s="16">
        <v>6</v>
      </c>
      <c r="B247" s="367" t="s">
        <v>163</v>
      </c>
      <c r="C247" s="279">
        <f t="shared" si="33"/>
        <v>2904.41</v>
      </c>
      <c r="D247" s="629">
        <f t="shared" si="33"/>
        <v>49.14</v>
      </c>
      <c r="E247" s="629">
        <f t="shared" si="31"/>
        <v>2076.6400000000003</v>
      </c>
      <c r="F247" s="273">
        <f t="shared" si="34"/>
        <v>2125.78</v>
      </c>
      <c r="G247" s="246">
        <f t="shared" si="32"/>
        <v>0.7319145712898663</v>
      </c>
      <c r="H247" s="334">
        <f t="shared" si="35"/>
        <v>0.7149954724023125</v>
      </c>
      <c r="I247" s="98">
        <v>27.639999999999873</v>
      </c>
      <c r="J247" s="98">
        <v>21.480000000000018</v>
      </c>
      <c r="K247" s="147">
        <f t="shared" si="36"/>
        <v>49.11999999999989</v>
      </c>
      <c r="L247" s="98">
        <v>1206.92</v>
      </c>
      <c r="M247" s="98">
        <v>869.72</v>
      </c>
      <c r="N247" s="98">
        <f t="shared" si="37"/>
        <v>2076.6400000000003</v>
      </c>
      <c r="O247" s="387"/>
      <c r="P247" s="42"/>
    </row>
    <row r="248" spans="1:16" ht="15.75">
      <c r="A248" s="16">
        <v>7</v>
      </c>
      <c r="B248" s="368" t="s">
        <v>164</v>
      </c>
      <c r="C248" s="279">
        <f t="shared" si="33"/>
        <v>1613.32</v>
      </c>
      <c r="D248" s="629">
        <f t="shared" si="33"/>
        <v>5.67</v>
      </c>
      <c r="E248" s="629">
        <f t="shared" si="31"/>
        <v>1359.12</v>
      </c>
      <c r="F248" s="273">
        <f t="shared" si="34"/>
        <v>1364.79</v>
      </c>
      <c r="G248" s="246">
        <f t="shared" si="32"/>
        <v>0.8459512062083158</v>
      </c>
      <c r="H248" s="334">
        <f t="shared" si="35"/>
        <v>0.8424367143530112</v>
      </c>
      <c r="I248" s="98">
        <v>1.75</v>
      </c>
      <c r="J248" s="98">
        <v>3.939999999999941</v>
      </c>
      <c r="K248" s="147">
        <f t="shared" si="36"/>
        <v>5.689999999999941</v>
      </c>
      <c r="L248" s="98">
        <v>604.03</v>
      </c>
      <c r="M248" s="98">
        <v>755.09</v>
      </c>
      <c r="N248" s="98">
        <f t="shared" si="37"/>
        <v>1359.12</v>
      </c>
      <c r="O248" s="387"/>
      <c r="P248" s="42"/>
    </row>
    <row r="249" spans="1:34" s="591" customFormat="1" ht="15.75">
      <c r="A249" s="16">
        <v>8</v>
      </c>
      <c r="B249" s="367" t="s">
        <v>165</v>
      </c>
      <c r="C249" s="279">
        <f t="shared" si="33"/>
        <v>1241.83</v>
      </c>
      <c r="D249" s="629">
        <f t="shared" si="33"/>
        <v>3.6</v>
      </c>
      <c r="E249" s="629">
        <f t="shared" si="31"/>
        <v>961.84</v>
      </c>
      <c r="F249" s="273">
        <f t="shared" si="34"/>
        <v>965.44</v>
      </c>
      <c r="G249" s="246">
        <f t="shared" si="32"/>
        <v>0.7774333040754371</v>
      </c>
      <c r="H249" s="334">
        <f t="shared" si="35"/>
        <v>0.7745343565544399</v>
      </c>
      <c r="I249" s="98">
        <v>3.07000000000005</v>
      </c>
      <c r="J249" s="98">
        <v>0.5399999999999636</v>
      </c>
      <c r="K249" s="147">
        <f t="shared" si="36"/>
        <v>3.6100000000000136</v>
      </c>
      <c r="L249" s="98">
        <v>414.86</v>
      </c>
      <c r="M249" s="98">
        <v>546.98</v>
      </c>
      <c r="N249" s="98">
        <f t="shared" si="37"/>
        <v>961.84</v>
      </c>
      <c r="O249" s="387"/>
      <c r="P249" s="42"/>
      <c r="Q249" s="1"/>
      <c r="R249" s="1"/>
      <c r="S249" s="1"/>
      <c r="T249" s="1"/>
      <c r="U249" s="1"/>
      <c r="V249" s="1"/>
      <c r="W249" s="1"/>
      <c r="X249" s="1"/>
      <c r="Y249" s="40"/>
      <c r="Z249" s="40"/>
      <c r="AA249" s="40"/>
      <c r="AB249" s="40"/>
      <c r="AC249" s="40"/>
      <c r="AD249" s="40"/>
      <c r="AE249" s="40"/>
      <c r="AF249" s="40"/>
      <c r="AG249" s="40"/>
      <c r="AH249" s="40"/>
    </row>
    <row r="250" spans="1:16" ht="15.75">
      <c r="A250" s="16">
        <v>9</v>
      </c>
      <c r="B250" s="367" t="s">
        <v>166</v>
      </c>
      <c r="C250" s="279">
        <f t="shared" si="33"/>
        <v>895.28</v>
      </c>
      <c r="D250" s="629">
        <f t="shared" si="33"/>
        <v>57.15</v>
      </c>
      <c r="E250" s="629">
        <f t="shared" si="31"/>
        <v>767.04</v>
      </c>
      <c r="F250" s="273">
        <f t="shared" si="34"/>
        <v>824.1899999999999</v>
      </c>
      <c r="G250" s="246">
        <f t="shared" si="32"/>
        <v>0.9205946742918416</v>
      </c>
      <c r="H250" s="334">
        <f t="shared" si="35"/>
        <v>0.8567598963452775</v>
      </c>
      <c r="I250" s="98">
        <v>14.17999999999995</v>
      </c>
      <c r="J250" s="98">
        <v>42.960000000000036</v>
      </c>
      <c r="K250" s="147">
        <f t="shared" si="36"/>
        <v>57.139999999999986</v>
      </c>
      <c r="L250" s="98">
        <v>353.81</v>
      </c>
      <c r="M250" s="98">
        <v>413.23</v>
      </c>
      <c r="N250" s="98">
        <f t="shared" si="37"/>
        <v>767.04</v>
      </c>
      <c r="O250" s="387"/>
      <c r="P250" s="42"/>
    </row>
    <row r="251" spans="1:16" ht="15.75">
      <c r="A251" s="16">
        <v>10</v>
      </c>
      <c r="B251" s="367" t="s">
        <v>167</v>
      </c>
      <c r="C251" s="279">
        <f t="shared" si="33"/>
        <v>625.74</v>
      </c>
      <c r="D251" s="629">
        <f t="shared" si="33"/>
        <v>49.67</v>
      </c>
      <c r="E251" s="629">
        <f t="shared" si="31"/>
        <v>513.12</v>
      </c>
      <c r="F251" s="273">
        <f t="shared" si="34"/>
        <v>562.79</v>
      </c>
      <c r="G251" s="246">
        <f t="shared" si="32"/>
        <v>0.8993991114520408</v>
      </c>
      <c r="H251" s="334">
        <f t="shared" si="35"/>
        <v>0.8200210950234922</v>
      </c>
      <c r="I251" s="98">
        <v>41.14999999999998</v>
      </c>
      <c r="J251" s="98">
        <v>8.519999999999982</v>
      </c>
      <c r="K251" s="147">
        <f t="shared" si="36"/>
        <v>49.66999999999996</v>
      </c>
      <c r="L251" s="98">
        <v>226.76</v>
      </c>
      <c r="M251" s="98">
        <v>286.36</v>
      </c>
      <c r="N251" s="98">
        <f t="shared" si="37"/>
        <v>513.12</v>
      </c>
      <c r="O251" s="387"/>
      <c r="P251" s="42"/>
    </row>
    <row r="252" spans="1:16" ht="15.75">
      <c r="A252" s="16">
        <v>11</v>
      </c>
      <c r="B252" s="367" t="s">
        <v>168</v>
      </c>
      <c r="C252" s="279">
        <f t="shared" si="33"/>
        <v>1445.69</v>
      </c>
      <c r="D252" s="629">
        <f t="shared" si="33"/>
        <v>18.009999999999998</v>
      </c>
      <c r="E252" s="629">
        <f t="shared" si="31"/>
        <v>1178.0900000000001</v>
      </c>
      <c r="F252" s="273">
        <f t="shared" si="34"/>
        <v>1196.1000000000001</v>
      </c>
      <c r="G252" s="246">
        <f t="shared" si="32"/>
        <v>0.8273557955024937</v>
      </c>
      <c r="H252" s="334">
        <f t="shared" si="35"/>
        <v>0.814898076351085</v>
      </c>
      <c r="I252" s="98">
        <v>13.580000000000041</v>
      </c>
      <c r="J252" s="98">
        <v>4.439999999999941</v>
      </c>
      <c r="K252" s="147">
        <f t="shared" si="36"/>
        <v>18.019999999999982</v>
      </c>
      <c r="L252" s="98">
        <v>515.64</v>
      </c>
      <c r="M252" s="98">
        <v>662.45</v>
      </c>
      <c r="N252" s="98">
        <f t="shared" si="37"/>
        <v>1178.0900000000001</v>
      </c>
      <c r="O252" s="387"/>
      <c r="P252" s="42"/>
    </row>
    <row r="253" spans="1:16" ht="15.75">
      <c r="A253" s="16">
        <v>12</v>
      </c>
      <c r="B253" s="367" t="s">
        <v>169</v>
      </c>
      <c r="C253" s="279">
        <f t="shared" si="33"/>
        <v>2644.53</v>
      </c>
      <c r="D253" s="629">
        <f t="shared" si="33"/>
        <v>21.72</v>
      </c>
      <c r="E253" s="629">
        <f t="shared" si="31"/>
        <v>2030.73</v>
      </c>
      <c r="F253" s="273">
        <f t="shared" si="34"/>
        <v>2052.45</v>
      </c>
      <c r="G253" s="246">
        <f t="shared" si="32"/>
        <v>0.7761114451339178</v>
      </c>
      <c r="H253" s="334">
        <f t="shared" si="35"/>
        <v>0.7678982654762849</v>
      </c>
      <c r="I253" s="98">
        <v>10.009999999999991</v>
      </c>
      <c r="J253" s="98">
        <v>11.710000000000036</v>
      </c>
      <c r="K253" s="147">
        <f t="shared" si="36"/>
        <v>21.720000000000027</v>
      </c>
      <c r="L253" s="98">
        <v>1033.22</v>
      </c>
      <c r="M253" s="98">
        <v>997.51</v>
      </c>
      <c r="N253" s="98">
        <f t="shared" si="37"/>
        <v>2030.73</v>
      </c>
      <c r="O253" s="387"/>
      <c r="P253" s="42"/>
    </row>
    <row r="254" spans="1:16" ht="15.75">
      <c r="A254" s="16">
        <v>13</v>
      </c>
      <c r="B254" s="367" t="s">
        <v>170</v>
      </c>
      <c r="C254" s="279">
        <f t="shared" si="33"/>
        <v>807.6800000000001</v>
      </c>
      <c r="D254" s="629">
        <f t="shared" si="33"/>
        <v>5.55</v>
      </c>
      <c r="E254" s="629">
        <f t="shared" si="31"/>
        <v>619.28</v>
      </c>
      <c r="F254" s="273">
        <f t="shared" si="34"/>
        <v>624.8299999999999</v>
      </c>
      <c r="G254" s="246">
        <f>F254/C254</f>
        <v>0.7736108359746433</v>
      </c>
      <c r="H254" s="334">
        <f t="shared" si="35"/>
        <v>0.7667393026941361</v>
      </c>
      <c r="I254" s="98">
        <v>4.889999999999986</v>
      </c>
      <c r="J254" s="98">
        <v>0.660000000000025</v>
      </c>
      <c r="K254" s="147">
        <f t="shared" si="36"/>
        <v>5.550000000000011</v>
      </c>
      <c r="L254" s="98">
        <v>306.11</v>
      </c>
      <c r="M254" s="98">
        <v>313.17</v>
      </c>
      <c r="N254" s="98">
        <f t="shared" si="37"/>
        <v>619.28</v>
      </c>
      <c r="O254" s="387"/>
      <c r="P254" s="42"/>
    </row>
    <row r="255" spans="1:16" ht="15">
      <c r="A255" s="16"/>
      <c r="B255" s="215" t="s">
        <v>10</v>
      </c>
      <c r="C255" s="274">
        <f>SUM(C242:C254)</f>
        <v>17333.28</v>
      </c>
      <c r="D255" s="274">
        <f>SUM(D242:D254)</f>
        <v>376.71</v>
      </c>
      <c r="E255" s="274">
        <f>SUM(E242:E254)</f>
        <v>13510.170000000002</v>
      </c>
      <c r="F255" s="274">
        <f>SUM(F242:F254)</f>
        <v>13886.88</v>
      </c>
      <c r="G255" s="132">
        <f t="shared" si="32"/>
        <v>0.8011686189803661</v>
      </c>
      <c r="H255" s="63">
        <f t="shared" si="35"/>
        <v>0.7794352828777936</v>
      </c>
      <c r="I255" s="289">
        <f>SUM(I242:I254)</f>
        <v>184.59999999999997</v>
      </c>
      <c r="J255" s="289">
        <f>SUM(J242:J254)</f>
        <v>192.1099999999999</v>
      </c>
      <c r="K255" s="147">
        <f t="shared" si="36"/>
        <v>376.70999999999987</v>
      </c>
      <c r="L255" s="289">
        <f>SUM(L242:L254)</f>
        <v>6504.51</v>
      </c>
      <c r="M255" s="289">
        <f>SUM(M242:M254)</f>
        <v>7005.66</v>
      </c>
      <c r="N255" s="147">
        <f t="shared" si="37"/>
        <v>13510.17</v>
      </c>
      <c r="O255" s="382"/>
      <c r="P255" s="42"/>
    </row>
    <row r="256" spans="1:11" ht="15">
      <c r="A256" s="93"/>
      <c r="B256" s="93"/>
      <c r="C256" s="20"/>
      <c r="D256" s="93"/>
      <c r="E256" s="9"/>
      <c r="F256" s="1"/>
      <c r="G256" s="37"/>
      <c r="H256" s="93"/>
      <c r="K256" s="284"/>
    </row>
    <row r="257" ht="15">
      <c r="A257" s="595"/>
    </row>
    <row r="258" spans="1:34" s="553" customFormat="1" ht="15.75">
      <c r="A258" s="162" t="s">
        <v>138</v>
      </c>
      <c r="B258" s="333"/>
      <c r="C258" s="192"/>
      <c r="D258" s="192"/>
      <c r="E258" s="193"/>
      <c r="F258" s="192"/>
      <c r="G258" s="195"/>
      <c r="H258" s="323"/>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row>
    <row r="259" spans="1:7" ht="15">
      <c r="A259" s="89"/>
      <c r="B259" s="93"/>
      <c r="C259" s="1"/>
      <c r="D259" s="93"/>
      <c r="E259" s="29" t="s">
        <v>11</v>
      </c>
      <c r="F259" s="1"/>
      <c r="G259" s="37"/>
    </row>
    <row r="260" spans="1:7" ht="15">
      <c r="A260" s="33" t="s">
        <v>12</v>
      </c>
      <c r="B260" s="33" t="s">
        <v>20</v>
      </c>
      <c r="C260" s="33" t="s">
        <v>14</v>
      </c>
      <c r="D260" s="33" t="s">
        <v>21</v>
      </c>
      <c r="E260" s="105" t="s">
        <v>22</v>
      </c>
      <c r="F260" s="1"/>
      <c r="G260" s="37"/>
    </row>
    <row r="261" spans="1:7" ht="14.25" customHeight="1">
      <c r="A261" s="100">
        <f>C255</f>
        <v>17333.28</v>
      </c>
      <c r="B261" s="100">
        <f>F255</f>
        <v>13886.88</v>
      </c>
      <c r="C261" s="63">
        <f>G255</f>
        <v>0.8011686189803661</v>
      </c>
      <c r="D261" s="100">
        <f>D279</f>
        <v>11498.109999999999</v>
      </c>
      <c r="E261" s="64">
        <f>D261/A261</f>
        <v>0.6633545410908956</v>
      </c>
      <c r="F261" s="1"/>
      <c r="G261" s="37"/>
    </row>
    <row r="262" ht="15">
      <c r="A262" s="544"/>
    </row>
    <row r="263" spans="1:34" s="553" customFormat="1" ht="15.75">
      <c r="A263" s="162" t="s">
        <v>139</v>
      </c>
      <c r="B263" s="333"/>
      <c r="C263" s="192"/>
      <c r="D263" s="192"/>
      <c r="E263" s="193"/>
      <c r="F263" s="192"/>
      <c r="G263" s="588"/>
      <c r="H263" s="323"/>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row>
    <row r="264" spans="1:34" s="553" customFormat="1" ht="15.75" thickBot="1">
      <c r="A264" s="181" t="s">
        <v>260</v>
      </c>
      <c r="B264" s="93"/>
      <c r="C264" s="170"/>
      <c r="D264" s="170"/>
      <c r="E264" s="29" t="s">
        <v>11</v>
      </c>
      <c r="F264" s="170"/>
      <c r="G264" s="584"/>
      <c r="H264" s="323"/>
      <c r="I264" s="170"/>
      <c r="J264" s="170"/>
      <c r="K264" s="170"/>
      <c r="L264" s="1"/>
      <c r="M264" s="1"/>
      <c r="N264" s="1"/>
      <c r="O264" s="1"/>
      <c r="P264" s="1"/>
      <c r="Q264" s="1"/>
      <c r="R264" s="1"/>
      <c r="S264" s="1"/>
      <c r="T264" s="1"/>
      <c r="U264" s="1"/>
      <c r="V264" s="1"/>
      <c r="W264" s="1"/>
      <c r="X264" s="1"/>
      <c r="Y264" s="1"/>
      <c r="Z264" s="1"/>
      <c r="AA264" s="1"/>
      <c r="AB264" s="170"/>
      <c r="AC264" s="170"/>
      <c r="AD264" s="170"/>
      <c r="AE264" s="170"/>
      <c r="AF264" s="170"/>
      <c r="AG264" s="170"/>
      <c r="AH264" s="170"/>
    </row>
    <row r="265" spans="1:27" ht="28.5" customHeight="1" thickBot="1">
      <c r="A265" s="72" t="s">
        <v>2</v>
      </c>
      <c r="B265" s="73" t="s">
        <v>16</v>
      </c>
      <c r="C265" s="73" t="s">
        <v>296</v>
      </c>
      <c r="D265" s="73" t="s">
        <v>21</v>
      </c>
      <c r="E265" s="126" t="s">
        <v>22</v>
      </c>
      <c r="F265" s="1"/>
      <c r="I265" s="779" t="s">
        <v>208</v>
      </c>
      <c r="J265" s="780"/>
      <c r="K265" s="781"/>
      <c r="L265" s="13"/>
      <c r="M265" s="369"/>
      <c r="N265" s="13"/>
      <c r="O265" s="369"/>
      <c r="P265" s="369"/>
      <c r="Q265" s="370"/>
      <c r="R265" s="170"/>
      <c r="S265" s="170"/>
      <c r="T265" s="170"/>
      <c r="U265" s="170"/>
      <c r="V265" s="170"/>
      <c r="W265" s="170"/>
      <c r="X265" s="170"/>
      <c r="Y265" s="170"/>
      <c r="Z265" s="170"/>
      <c r="AA265" s="170"/>
    </row>
    <row r="266" spans="1:17" ht="15.75">
      <c r="A266" s="74">
        <v>1</v>
      </c>
      <c r="B266" s="631" t="s">
        <v>158</v>
      </c>
      <c r="C266" s="629">
        <f>C242</f>
        <v>1233.67</v>
      </c>
      <c r="D266" s="22">
        <f aca="true" t="shared" si="38" ref="D266:D278">K266</f>
        <v>794.6600000000001</v>
      </c>
      <c r="E266" s="275">
        <f>D266/C266</f>
        <v>0.6441430852659139</v>
      </c>
      <c r="F266" s="1"/>
      <c r="I266" s="366">
        <v>347.68</v>
      </c>
      <c r="J266" s="366">
        <v>446.98</v>
      </c>
      <c r="K266" s="365">
        <f>SUM(I266:J266)</f>
        <v>794.6600000000001</v>
      </c>
      <c r="L266" s="371"/>
      <c r="M266" s="372"/>
      <c r="N266" s="371"/>
      <c r="O266" s="372"/>
      <c r="P266" s="42"/>
      <c r="Q266" s="13"/>
    </row>
    <row r="267" spans="1:27" ht="15.75">
      <c r="A267" s="74">
        <v>2</v>
      </c>
      <c r="B267" s="631" t="s">
        <v>159</v>
      </c>
      <c r="C267" s="629">
        <f aca="true" t="shared" si="39" ref="C267:C278">C243</f>
        <v>590.64</v>
      </c>
      <c r="D267" s="22">
        <f t="shared" si="38"/>
        <v>396.96</v>
      </c>
      <c r="E267" s="275">
        <f aca="true" t="shared" si="40" ref="E267:E277">D267/C267</f>
        <v>0.6720845184884193</v>
      </c>
      <c r="F267" s="1"/>
      <c r="I267" s="16">
        <v>178.57</v>
      </c>
      <c r="J267" s="16">
        <v>218.39</v>
      </c>
      <c r="K267" s="98">
        <f aca="true" t="shared" si="41" ref="K267:K278">SUM(I267:J267)</f>
        <v>396.96</v>
      </c>
      <c r="L267" s="371"/>
      <c r="M267" s="372"/>
      <c r="N267" s="371"/>
      <c r="O267" s="372"/>
      <c r="P267" s="42"/>
      <c r="Q267" s="370"/>
      <c r="R267" s="170"/>
      <c r="S267" s="170"/>
      <c r="T267" s="170"/>
      <c r="U267" s="170"/>
      <c r="V267" s="170"/>
      <c r="W267" s="170"/>
      <c r="X267" s="170"/>
      <c r="Y267" s="170"/>
      <c r="Z267" s="170"/>
      <c r="AA267" s="170"/>
    </row>
    <row r="268" spans="1:17" ht="15.75">
      <c r="A268" s="74">
        <v>3</v>
      </c>
      <c r="B268" s="631" t="s">
        <v>160</v>
      </c>
      <c r="C268" s="629">
        <f t="shared" si="39"/>
        <v>987.9200000000001</v>
      </c>
      <c r="D268" s="22">
        <f t="shared" si="38"/>
        <v>648.2</v>
      </c>
      <c r="E268" s="275">
        <f t="shared" si="40"/>
        <v>0.6561260021054336</v>
      </c>
      <c r="F268" s="1"/>
      <c r="I268" s="16">
        <v>311.34</v>
      </c>
      <c r="J268" s="16">
        <v>336.86</v>
      </c>
      <c r="K268" s="98">
        <f t="shared" si="41"/>
        <v>648.2</v>
      </c>
      <c r="L268" s="371"/>
      <c r="M268" s="372"/>
      <c r="N268" s="371"/>
      <c r="O268" s="372"/>
      <c r="P268" s="42"/>
      <c r="Q268" s="13"/>
    </row>
    <row r="269" spans="1:27" ht="15.75">
      <c r="A269" s="74">
        <v>4</v>
      </c>
      <c r="B269" s="631" t="s">
        <v>161</v>
      </c>
      <c r="C269" s="629">
        <f t="shared" si="39"/>
        <v>572.5899999999999</v>
      </c>
      <c r="D269" s="22">
        <f t="shared" si="38"/>
        <v>393.52</v>
      </c>
      <c r="E269" s="275">
        <f t="shared" si="40"/>
        <v>0.6872631376726803</v>
      </c>
      <c r="F269" s="1"/>
      <c r="I269" s="16">
        <v>180.27</v>
      </c>
      <c r="J269" s="16">
        <v>213.25</v>
      </c>
      <c r="K269" s="98">
        <f t="shared" si="41"/>
        <v>393.52</v>
      </c>
      <c r="L269" s="371"/>
      <c r="M269" s="372"/>
      <c r="N269" s="371"/>
      <c r="O269" s="372"/>
      <c r="P269" s="42"/>
      <c r="Q269" s="370"/>
      <c r="R269" s="170"/>
      <c r="S269" s="170"/>
      <c r="T269" s="170"/>
      <c r="U269" s="170"/>
      <c r="V269" s="170"/>
      <c r="W269" s="170"/>
      <c r="X269" s="170"/>
      <c r="Y269" s="170"/>
      <c r="Z269" s="170"/>
      <c r="AA269" s="170"/>
    </row>
    <row r="270" spans="1:17" ht="15.75">
      <c r="A270" s="74">
        <v>5</v>
      </c>
      <c r="B270" s="632" t="s">
        <v>162</v>
      </c>
      <c r="C270" s="629">
        <f t="shared" si="39"/>
        <v>1769.98</v>
      </c>
      <c r="D270" s="22">
        <f t="shared" si="38"/>
        <v>1166.3600000000001</v>
      </c>
      <c r="E270" s="275">
        <f t="shared" si="40"/>
        <v>0.6589678979423497</v>
      </c>
      <c r="F270" s="1"/>
      <c r="I270" s="16">
        <v>572.34</v>
      </c>
      <c r="J270" s="16">
        <v>594.02</v>
      </c>
      <c r="K270" s="98">
        <f t="shared" si="41"/>
        <v>1166.3600000000001</v>
      </c>
      <c r="L270" s="373"/>
      <c r="M270" s="372"/>
      <c r="N270" s="373"/>
      <c r="O270" s="372"/>
      <c r="P270" s="42"/>
      <c r="Q270" s="13"/>
    </row>
    <row r="271" spans="1:27" ht="15.75">
      <c r="A271" s="74">
        <v>6</v>
      </c>
      <c r="B271" s="631" t="s">
        <v>163</v>
      </c>
      <c r="C271" s="629">
        <f t="shared" si="39"/>
        <v>2904.41</v>
      </c>
      <c r="D271" s="22">
        <f t="shared" si="38"/>
        <v>1906.8</v>
      </c>
      <c r="E271" s="275">
        <f t="shared" si="40"/>
        <v>0.6565188799102055</v>
      </c>
      <c r="F271" s="1"/>
      <c r="I271" s="16">
        <v>1118.3</v>
      </c>
      <c r="J271" s="16">
        <v>788.5</v>
      </c>
      <c r="K271" s="98">
        <f t="shared" si="41"/>
        <v>1906.8</v>
      </c>
      <c r="L271" s="371"/>
      <c r="M271" s="372"/>
      <c r="N271" s="371"/>
      <c r="O271" s="372"/>
      <c r="P271" s="42"/>
      <c r="Q271" s="370"/>
      <c r="R271" s="170"/>
      <c r="S271" s="170"/>
      <c r="T271" s="170"/>
      <c r="U271" s="170"/>
      <c r="V271" s="170"/>
      <c r="W271" s="170"/>
      <c r="X271" s="170"/>
      <c r="Y271" s="170"/>
      <c r="Z271" s="170"/>
      <c r="AA271" s="170"/>
    </row>
    <row r="272" spans="1:17" ht="15.75">
      <c r="A272" s="74">
        <v>7</v>
      </c>
      <c r="B272" s="632" t="s">
        <v>164</v>
      </c>
      <c r="C272" s="629">
        <f t="shared" si="39"/>
        <v>1613.32</v>
      </c>
      <c r="D272" s="22">
        <f t="shared" si="38"/>
        <v>1116.2</v>
      </c>
      <c r="E272" s="275">
        <f t="shared" si="40"/>
        <v>0.6918652220266284</v>
      </c>
      <c r="F272" s="1"/>
      <c r="I272" s="16">
        <v>499.33</v>
      </c>
      <c r="J272" s="16">
        <v>616.87</v>
      </c>
      <c r="K272" s="98">
        <f t="shared" si="41"/>
        <v>1116.2</v>
      </c>
      <c r="L272" s="373"/>
      <c r="M272" s="372"/>
      <c r="N272" s="373"/>
      <c r="O272" s="372"/>
      <c r="P272" s="42"/>
      <c r="Q272" s="13"/>
    </row>
    <row r="273" spans="1:27" ht="15.75">
      <c r="A273" s="74">
        <v>8</v>
      </c>
      <c r="B273" s="631" t="s">
        <v>165</v>
      </c>
      <c r="C273" s="629">
        <f t="shared" si="39"/>
        <v>1241.83</v>
      </c>
      <c r="D273" s="22">
        <f t="shared" si="38"/>
        <v>797.99</v>
      </c>
      <c r="E273" s="275">
        <f t="shared" si="40"/>
        <v>0.6425919811890517</v>
      </c>
      <c r="F273" s="1"/>
      <c r="I273" s="16">
        <v>350.2</v>
      </c>
      <c r="J273" s="16">
        <v>447.79</v>
      </c>
      <c r="K273" s="98">
        <f t="shared" si="41"/>
        <v>797.99</v>
      </c>
      <c r="L273" s="371"/>
      <c r="M273" s="372"/>
      <c r="N273" s="371"/>
      <c r="O273" s="372"/>
      <c r="P273" s="42"/>
      <c r="Q273" s="370"/>
      <c r="R273" s="170"/>
      <c r="S273" s="170"/>
      <c r="T273" s="170"/>
      <c r="U273" s="170"/>
      <c r="V273" s="170"/>
      <c r="W273" s="170"/>
      <c r="X273" s="170"/>
      <c r="Y273" s="170"/>
      <c r="Z273" s="170"/>
      <c r="AA273" s="170"/>
    </row>
    <row r="274" spans="1:17" ht="15.75">
      <c r="A274" s="74">
        <v>9</v>
      </c>
      <c r="B274" s="631" t="s">
        <v>166</v>
      </c>
      <c r="C274" s="629">
        <f t="shared" si="39"/>
        <v>895.28</v>
      </c>
      <c r="D274" s="22">
        <f t="shared" si="38"/>
        <v>606.3299999999999</v>
      </c>
      <c r="E274" s="275">
        <f t="shared" si="40"/>
        <v>0.6772518094897685</v>
      </c>
      <c r="F274" s="1"/>
      <c r="I274" s="16">
        <v>275.84</v>
      </c>
      <c r="J274" s="16">
        <v>330.49</v>
      </c>
      <c r="K274" s="98">
        <f t="shared" si="41"/>
        <v>606.3299999999999</v>
      </c>
      <c r="L274" s="371"/>
      <c r="M274" s="372"/>
      <c r="N274" s="371"/>
      <c r="O274" s="372"/>
      <c r="P274" s="42"/>
      <c r="Q274" s="13"/>
    </row>
    <row r="275" spans="1:27" ht="15.75">
      <c r="A275" s="74">
        <v>10</v>
      </c>
      <c r="B275" s="631" t="s">
        <v>167</v>
      </c>
      <c r="C275" s="629">
        <f t="shared" si="39"/>
        <v>625.74</v>
      </c>
      <c r="D275" s="22">
        <f t="shared" si="38"/>
        <v>436.92999999999995</v>
      </c>
      <c r="E275" s="275">
        <f t="shared" si="40"/>
        <v>0.698261258669735</v>
      </c>
      <c r="F275" s="1"/>
      <c r="I275" s="16">
        <v>192.26</v>
      </c>
      <c r="J275" s="16">
        <v>244.67</v>
      </c>
      <c r="K275" s="98">
        <f t="shared" si="41"/>
        <v>436.92999999999995</v>
      </c>
      <c r="L275" s="371"/>
      <c r="M275" s="372"/>
      <c r="N275" s="371"/>
      <c r="O275" s="372"/>
      <c r="P275" s="42"/>
      <c r="Q275" s="370"/>
      <c r="R275" s="170"/>
      <c r="S275" s="170"/>
      <c r="T275" s="170"/>
      <c r="U275" s="170"/>
      <c r="V275" s="170"/>
      <c r="W275" s="170"/>
      <c r="X275" s="170"/>
      <c r="Y275" s="170"/>
      <c r="Z275" s="170"/>
      <c r="AA275" s="170"/>
    </row>
    <row r="276" spans="1:17" ht="15.75">
      <c r="A276" s="74">
        <v>11</v>
      </c>
      <c r="B276" s="631" t="s">
        <v>168</v>
      </c>
      <c r="C276" s="629">
        <f t="shared" si="39"/>
        <v>1445.69</v>
      </c>
      <c r="D276" s="22">
        <f t="shared" si="38"/>
        <v>946.34</v>
      </c>
      <c r="E276" s="275">
        <f t="shared" si="40"/>
        <v>0.6545940000968395</v>
      </c>
      <c r="F276" s="1"/>
      <c r="I276" s="16">
        <v>434.24</v>
      </c>
      <c r="J276" s="16">
        <v>512.1</v>
      </c>
      <c r="K276" s="98">
        <f t="shared" si="41"/>
        <v>946.34</v>
      </c>
      <c r="L276" s="371"/>
      <c r="M276" s="372"/>
      <c r="N276" s="371"/>
      <c r="O276" s="372"/>
      <c r="P276" s="42"/>
      <c r="Q276" s="13"/>
    </row>
    <row r="277" spans="1:27" ht="15.75">
      <c r="A277" s="74">
        <v>12</v>
      </c>
      <c r="B277" s="631" t="s">
        <v>169</v>
      </c>
      <c r="C277" s="629">
        <f t="shared" si="39"/>
        <v>2644.53</v>
      </c>
      <c r="D277" s="22">
        <f t="shared" si="38"/>
        <v>1721.23</v>
      </c>
      <c r="E277" s="275">
        <f t="shared" si="40"/>
        <v>0.6508642367452817</v>
      </c>
      <c r="F277" s="1"/>
      <c r="I277" s="16">
        <v>879.04</v>
      </c>
      <c r="J277" s="16">
        <v>842.19</v>
      </c>
      <c r="K277" s="98">
        <f t="shared" si="41"/>
        <v>1721.23</v>
      </c>
      <c r="L277" s="371"/>
      <c r="M277" s="372"/>
      <c r="N277" s="371"/>
      <c r="O277" s="372"/>
      <c r="P277" s="42"/>
      <c r="Q277" s="370"/>
      <c r="R277" s="170"/>
      <c r="S277" s="170"/>
      <c r="T277" s="170"/>
      <c r="U277" s="170"/>
      <c r="V277" s="170"/>
      <c r="W277" s="170"/>
      <c r="X277" s="170"/>
      <c r="Y277" s="170"/>
      <c r="Z277" s="170"/>
      <c r="AA277" s="170"/>
    </row>
    <row r="278" spans="1:17" ht="15.75">
      <c r="A278" s="74">
        <v>13</v>
      </c>
      <c r="B278" s="631" t="s">
        <v>170</v>
      </c>
      <c r="C278" s="629">
        <f t="shared" si="39"/>
        <v>807.6800000000001</v>
      </c>
      <c r="D278" s="22">
        <f t="shared" si="38"/>
        <v>566.5899999999999</v>
      </c>
      <c r="E278" s="275">
        <f>D278/C278</f>
        <v>0.7015030705229792</v>
      </c>
      <c r="F278" s="1"/>
      <c r="I278" s="16">
        <v>276.59</v>
      </c>
      <c r="J278" s="16">
        <v>290</v>
      </c>
      <c r="K278" s="98">
        <f t="shared" si="41"/>
        <v>566.5899999999999</v>
      </c>
      <c r="L278" s="371"/>
      <c r="M278" s="372"/>
      <c r="N278" s="371"/>
      <c r="O278" s="372"/>
      <c r="P278" s="42"/>
      <c r="Q278" s="13"/>
    </row>
    <row r="279" spans="1:27" ht="15.75" thickBot="1">
      <c r="A279" s="75"/>
      <c r="B279" s="633" t="s">
        <v>10</v>
      </c>
      <c r="C279" s="335">
        <f>SUM(C266:C278)</f>
        <v>17333.28</v>
      </c>
      <c r="D279" s="335">
        <f>SUM(D266:D278)</f>
        <v>11498.109999999999</v>
      </c>
      <c r="E279" s="276">
        <f>D279/C279</f>
        <v>0.6633545410908956</v>
      </c>
      <c r="F279" s="1"/>
      <c r="I279" s="289">
        <f>SUM(I266:I278)</f>
        <v>5616</v>
      </c>
      <c r="J279" s="289">
        <f>SUM(J266:J278)</f>
        <v>5882.110000000001</v>
      </c>
      <c r="K279" s="147">
        <f>SUM(I279:J279)</f>
        <v>11498.11</v>
      </c>
      <c r="L279" s="413"/>
      <c r="M279" s="374"/>
      <c r="N279" s="413"/>
      <c r="O279" s="374"/>
      <c r="P279" s="42"/>
      <c r="Q279" s="370"/>
      <c r="R279" s="170"/>
      <c r="S279" s="170"/>
      <c r="T279" s="170"/>
      <c r="U279" s="170"/>
      <c r="V279" s="170"/>
      <c r="W279" s="170"/>
      <c r="X279" s="170"/>
      <c r="Y279" s="170"/>
      <c r="Z279" s="170"/>
      <c r="AA279" s="170"/>
    </row>
    <row r="280" spans="1:17" ht="15">
      <c r="A280" s="14"/>
      <c r="B280" s="383"/>
      <c r="C280" s="66"/>
      <c r="D280" s="101"/>
      <c r="E280" s="19"/>
      <c r="F280" s="1"/>
      <c r="L280" s="13"/>
      <c r="M280" s="13"/>
      <c r="N280" s="13"/>
      <c r="O280" s="13"/>
      <c r="P280" s="13"/>
      <c r="Q280" s="13"/>
    </row>
    <row r="281" spans="1:6" ht="15">
      <c r="A281" s="634"/>
      <c r="B281" s="635"/>
      <c r="C281" s="636"/>
      <c r="D281" s="637"/>
      <c r="E281" s="638"/>
      <c r="F281" s="639"/>
    </row>
    <row r="282" spans="1:34" s="553" customFormat="1" ht="15.75">
      <c r="A282" s="640" t="s">
        <v>223</v>
      </c>
      <c r="B282" s="641"/>
      <c r="C282" s="642"/>
      <c r="D282" s="642"/>
      <c r="E282" s="643"/>
      <c r="F282" s="642"/>
      <c r="G282" s="588"/>
      <c r="H282" s="323"/>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row>
    <row r="283" spans="1:34" s="553" customFormat="1" ht="25.5">
      <c r="A283" s="644" t="s">
        <v>2</v>
      </c>
      <c r="B283" s="644"/>
      <c r="C283" s="644" t="s">
        <v>3</v>
      </c>
      <c r="D283" s="644" t="s">
        <v>4</v>
      </c>
      <c r="E283" s="645" t="s">
        <v>5</v>
      </c>
      <c r="F283" s="644" t="s">
        <v>6</v>
      </c>
      <c r="G283" s="588"/>
      <c r="H283" s="323"/>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row>
    <row r="284" spans="1:34" s="553" customFormat="1" ht="15.75">
      <c r="A284" s="461">
        <v>1</v>
      </c>
      <c r="B284" s="461">
        <v>2</v>
      </c>
      <c r="C284" s="461">
        <v>3</v>
      </c>
      <c r="D284" s="461">
        <v>4</v>
      </c>
      <c r="E284" s="646" t="s">
        <v>7</v>
      </c>
      <c r="F284" s="461">
        <v>6</v>
      </c>
      <c r="G284" s="588"/>
      <c r="H284" s="323"/>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row>
    <row r="285" spans="1:34" s="553" customFormat="1" ht="30">
      <c r="A285" s="467">
        <v>1</v>
      </c>
      <c r="B285" s="649" t="s">
        <v>328</v>
      </c>
      <c r="C285" s="627">
        <v>-16.86</v>
      </c>
      <c r="D285" s="627">
        <v>-16.86</v>
      </c>
      <c r="E285" s="647">
        <f>D285-C285</f>
        <v>0</v>
      </c>
      <c r="F285" s="648">
        <f>E285/C285</f>
        <v>0</v>
      </c>
      <c r="G285" s="588"/>
      <c r="H285" s="323"/>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row>
    <row r="286" spans="1:34" s="553" customFormat="1" ht="15.75">
      <c r="A286" s="467">
        <v>2</v>
      </c>
      <c r="B286" s="649" t="s">
        <v>293</v>
      </c>
      <c r="C286" s="627">
        <v>533</v>
      </c>
      <c r="D286" s="627">
        <v>533</v>
      </c>
      <c r="E286" s="647">
        <f>D286-C286</f>
        <v>0</v>
      </c>
      <c r="F286" s="648">
        <f>E286/C286</f>
        <v>0</v>
      </c>
      <c r="G286" s="588"/>
      <c r="H286" s="323"/>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row>
    <row r="287" spans="1:34" s="553" customFormat="1" ht="45">
      <c r="A287" s="467">
        <v>3</v>
      </c>
      <c r="B287" s="649" t="s">
        <v>297</v>
      </c>
      <c r="C287" s="627">
        <v>521.41</v>
      </c>
      <c r="D287" s="627">
        <v>521.41</v>
      </c>
      <c r="E287" s="647">
        <f>D287-C287</f>
        <v>0</v>
      </c>
      <c r="F287" s="648">
        <f>E287/C287</f>
        <v>0</v>
      </c>
      <c r="G287" s="588"/>
      <c r="H287" s="323"/>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row>
    <row r="288" spans="1:34" s="553" customFormat="1" ht="15.75">
      <c r="A288" s="640"/>
      <c r="B288" s="641"/>
      <c r="C288" s="642"/>
      <c r="D288" s="642"/>
      <c r="E288" s="643"/>
      <c r="F288" s="642"/>
      <c r="G288" s="195"/>
      <c r="H288" s="323"/>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row>
    <row r="289" spans="1:7" ht="15.75">
      <c r="A289" s="162" t="s">
        <v>224</v>
      </c>
      <c r="B289" s="93"/>
      <c r="C289" s="1"/>
      <c r="D289" s="93"/>
      <c r="E289" s="9"/>
      <c r="F289" s="1"/>
      <c r="G289" s="37"/>
    </row>
    <row r="290" spans="1:34" s="569" customFormat="1" ht="25.5">
      <c r="A290" s="242" t="s">
        <v>12</v>
      </c>
      <c r="B290" s="242" t="s">
        <v>20</v>
      </c>
      <c r="C290" s="242" t="s">
        <v>14</v>
      </c>
      <c r="D290" s="242" t="s">
        <v>107</v>
      </c>
      <c r="E290" s="251" t="s">
        <v>108</v>
      </c>
      <c r="F290" s="242" t="s">
        <v>109</v>
      </c>
      <c r="G290" s="252"/>
      <c r="H290" s="556"/>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row>
    <row r="291" spans="1:7" ht="15">
      <c r="A291" s="100">
        <f>C310</f>
        <v>533</v>
      </c>
      <c r="B291" s="100">
        <f>C285+C287</f>
        <v>504.54999999999995</v>
      </c>
      <c r="C291" s="63">
        <f>B291/A291</f>
        <v>0.9466228893058161</v>
      </c>
      <c r="D291" s="100">
        <f>D310</f>
        <v>413.44373</v>
      </c>
      <c r="E291" s="100">
        <f>E310</f>
        <v>383.4156</v>
      </c>
      <c r="F291" s="34">
        <f>E291/D291</f>
        <v>0.9273706968539588</v>
      </c>
      <c r="G291" s="37"/>
    </row>
    <row r="292" spans="1:7" ht="15.75">
      <c r="A292" s="319"/>
      <c r="B292" s="93"/>
      <c r="C292" s="1"/>
      <c r="D292" s="93"/>
      <c r="E292" s="9"/>
      <c r="F292" s="1"/>
      <c r="G292" s="37"/>
    </row>
    <row r="293" spans="1:7" ht="15.75">
      <c r="A293" s="319"/>
      <c r="B293" s="93"/>
      <c r="C293" s="1"/>
      <c r="D293" s="93"/>
      <c r="E293" s="9"/>
      <c r="F293" s="1"/>
      <c r="G293" s="37"/>
    </row>
    <row r="294" spans="1:34" s="553" customFormat="1" ht="15.75">
      <c r="A294" s="162" t="s">
        <v>148</v>
      </c>
      <c r="B294" s="96"/>
      <c r="C294" s="191"/>
      <c r="D294" s="178"/>
      <c r="E294" s="179"/>
      <c r="F294" s="177"/>
      <c r="G294" s="194"/>
      <c r="H294" s="323"/>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row>
    <row r="295" spans="1:8" ht="15">
      <c r="A295" s="181" t="s">
        <v>261</v>
      </c>
      <c r="B295" s="93"/>
      <c r="C295" s="20"/>
      <c r="D295" s="763" t="s">
        <v>93</v>
      </c>
      <c r="E295" s="763"/>
      <c r="F295" s="763"/>
      <c r="G295" s="763"/>
      <c r="H295" s="93"/>
    </row>
    <row r="296" spans="1:23" ht="48.75" customHeight="1">
      <c r="A296" s="84" t="s">
        <v>8</v>
      </c>
      <c r="B296" s="84" t="s">
        <v>9</v>
      </c>
      <c r="C296" s="84" t="s">
        <v>12</v>
      </c>
      <c r="D296" s="125" t="s">
        <v>94</v>
      </c>
      <c r="E296" s="125" t="s">
        <v>149</v>
      </c>
      <c r="F296" s="84" t="s">
        <v>95</v>
      </c>
      <c r="G296" s="84" t="s">
        <v>96</v>
      </c>
      <c r="H296" s="93"/>
      <c r="L296" s="13"/>
      <c r="M296" s="13"/>
      <c r="N296" s="369"/>
      <c r="O296" s="8"/>
      <c r="P296" s="8"/>
      <c r="Q296" s="8"/>
      <c r="R296" s="375"/>
      <c r="S296" s="375"/>
      <c r="T296" s="369"/>
      <c r="U296" s="375"/>
      <c r="V296" s="375"/>
      <c r="W296" s="369"/>
    </row>
    <row r="297" spans="1:23" ht="15">
      <c r="A297" s="16">
        <v>1</v>
      </c>
      <c r="B297" s="631" t="s">
        <v>158</v>
      </c>
      <c r="C297" s="307">
        <v>37.94</v>
      </c>
      <c r="D297" s="307">
        <v>30.67511</v>
      </c>
      <c r="E297" s="291">
        <v>28.61621</v>
      </c>
      <c r="F297" s="273">
        <f>D297-E297</f>
        <v>2.0589000000000013</v>
      </c>
      <c r="G297" s="277">
        <f>E297/D297</f>
        <v>0.932880436288574</v>
      </c>
      <c r="H297" s="93"/>
      <c r="L297" s="13"/>
      <c r="M297" s="371"/>
      <c r="N297" s="376"/>
      <c r="O297" s="377"/>
      <c r="P297" s="13"/>
      <c r="Q297" s="13"/>
      <c r="R297" s="13"/>
      <c r="S297" s="13"/>
      <c r="T297" s="13"/>
      <c r="U297" s="376"/>
      <c r="V297" s="376"/>
      <c r="W297" s="376"/>
    </row>
    <row r="298" spans="1:23" ht="15">
      <c r="A298" s="16">
        <v>2</v>
      </c>
      <c r="B298" s="631" t="s">
        <v>159</v>
      </c>
      <c r="C298" s="307">
        <v>18.16</v>
      </c>
      <c r="D298" s="307">
        <v>15.18827</v>
      </c>
      <c r="E298" s="291">
        <v>14.14037</v>
      </c>
      <c r="F298" s="273">
        <f aca="true" t="shared" si="42" ref="F298:F310">D298-E298</f>
        <v>1.0478999999999985</v>
      </c>
      <c r="G298" s="277">
        <f aca="true" t="shared" si="43" ref="G298:G310">E298/D298</f>
        <v>0.9310059671048777</v>
      </c>
      <c r="H298" s="93"/>
      <c r="L298" s="13"/>
      <c r="M298" s="371"/>
      <c r="N298" s="376"/>
      <c r="O298" s="377"/>
      <c r="P298" s="13"/>
      <c r="Q298" s="13"/>
      <c r="R298" s="13"/>
      <c r="S298" s="13"/>
      <c r="T298" s="13"/>
      <c r="U298" s="376"/>
      <c r="V298" s="376"/>
      <c r="W298" s="376"/>
    </row>
    <row r="299" spans="1:23" ht="15">
      <c r="A299" s="16">
        <v>3</v>
      </c>
      <c r="B299" s="631" t="s">
        <v>160</v>
      </c>
      <c r="C299" s="307">
        <v>30.38</v>
      </c>
      <c r="D299" s="307">
        <v>22.552970000000002</v>
      </c>
      <c r="E299" s="291">
        <v>22.55297</v>
      </c>
      <c r="F299" s="273">
        <f t="shared" si="42"/>
        <v>0</v>
      </c>
      <c r="G299" s="277">
        <f t="shared" si="43"/>
        <v>0.9999999999999999</v>
      </c>
      <c r="H299" s="93"/>
      <c r="L299" s="13"/>
      <c r="M299" s="371"/>
      <c r="N299" s="376"/>
      <c r="O299" s="377"/>
      <c r="P299" s="13"/>
      <c r="Q299" s="13"/>
      <c r="R299" s="13"/>
      <c r="S299" s="13"/>
      <c r="T299" s="13"/>
      <c r="U299" s="376"/>
      <c r="V299" s="376"/>
      <c r="W299" s="376"/>
    </row>
    <row r="300" spans="1:23" ht="15">
      <c r="A300" s="16">
        <v>4</v>
      </c>
      <c r="B300" s="631" t="s">
        <v>161</v>
      </c>
      <c r="C300" s="307">
        <v>17.61</v>
      </c>
      <c r="D300" s="307">
        <v>14.95451</v>
      </c>
      <c r="E300" s="291">
        <v>13.85171</v>
      </c>
      <c r="F300" s="273">
        <f t="shared" si="42"/>
        <v>1.1028000000000002</v>
      </c>
      <c r="G300" s="277">
        <f t="shared" si="43"/>
        <v>0.9262563601214617</v>
      </c>
      <c r="H300" s="93"/>
      <c r="L300" s="13"/>
      <c r="M300" s="371"/>
      <c r="N300" s="376"/>
      <c r="O300" s="377"/>
      <c r="P300" s="13"/>
      <c r="Q300" s="13"/>
      <c r="R300" s="13"/>
      <c r="S300" s="13"/>
      <c r="T300" s="13"/>
      <c r="U300" s="376"/>
      <c r="V300" s="376"/>
      <c r="W300" s="376"/>
    </row>
    <row r="301" spans="1:23" ht="15">
      <c r="A301" s="16">
        <v>5</v>
      </c>
      <c r="B301" s="632" t="s">
        <v>162</v>
      </c>
      <c r="C301" s="307">
        <v>54.43</v>
      </c>
      <c r="D301" s="307">
        <v>39.24683</v>
      </c>
      <c r="E301" s="291">
        <v>34.87583</v>
      </c>
      <c r="F301" s="273">
        <f t="shared" si="42"/>
        <v>4.371000000000002</v>
      </c>
      <c r="G301" s="277">
        <f t="shared" si="43"/>
        <v>0.8886279477858466</v>
      </c>
      <c r="H301" s="93"/>
      <c r="L301" s="13"/>
      <c r="M301" s="373"/>
      <c r="N301" s="376"/>
      <c r="O301" s="377"/>
      <c r="P301" s="13"/>
      <c r="Q301" s="13"/>
      <c r="R301" s="13"/>
      <c r="S301" s="13"/>
      <c r="T301" s="13"/>
      <c r="U301" s="376"/>
      <c r="V301" s="376"/>
      <c r="W301" s="376"/>
    </row>
    <row r="302" spans="1:23" ht="15">
      <c r="A302" s="16">
        <v>6</v>
      </c>
      <c r="B302" s="631" t="s">
        <v>163</v>
      </c>
      <c r="C302" s="308">
        <v>89.31</v>
      </c>
      <c r="D302" s="308">
        <v>63.85668</v>
      </c>
      <c r="E302" s="292">
        <v>55.55203</v>
      </c>
      <c r="F302" s="273">
        <f t="shared" si="42"/>
        <v>8.304649999999995</v>
      </c>
      <c r="G302" s="277">
        <f t="shared" si="43"/>
        <v>0.8699486099183359</v>
      </c>
      <c r="H302" s="93"/>
      <c r="L302" s="13"/>
      <c r="M302" s="371"/>
      <c r="N302" s="378"/>
      <c r="O302" s="379"/>
      <c r="P302" s="13"/>
      <c r="Q302" s="13"/>
      <c r="R302" s="13"/>
      <c r="S302" s="13"/>
      <c r="T302" s="13"/>
      <c r="U302" s="378"/>
      <c r="V302" s="378"/>
      <c r="W302" s="376"/>
    </row>
    <row r="303" spans="1:23" ht="15">
      <c r="A303" s="16">
        <v>7</v>
      </c>
      <c r="B303" s="632" t="s">
        <v>164</v>
      </c>
      <c r="C303" s="308">
        <v>49.61</v>
      </c>
      <c r="D303" s="308">
        <v>41.4307</v>
      </c>
      <c r="E303" s="292">
        <v>38.6125</v>
      </c>
      <c r="F303" s="273">
        <f t="shared" si="42"/>
        <v>2.8182000000000045</v>
      </c>
      <c r="G303" s="277">
        <f t="shared" si="43"/>
        <v>0.9319779776832154</v>
      </c>
      <c r="H303" s="93"/>
      <c r="L303" s="13"/>
      <c r="M303" s="373"/>
      <c r="N303" s="378"/>
      <c r="O303" s="378"/>
      <c r="P303" s="13"/>
      <c r="Q303" s="13"/>
      <c r="R303" s="13"/>
      <c r="S303" s="13"/>
      <c r="T303" s="13"/>
      <c r="U303" s="378"/>
      <c r="V303" s="378"/>
      <c r="W303" s="376"/>
    </row>
    <row r="304" spans="1:23" ht="15">
      <c r="A304" s="16">
        <v>8</v>
      </c>
      <c r="B304" s="631" t="s">
        <v>165</v>
      </c>
      <c r="C304" s="307">
        <v>38.19</v>
      </c>
      <c r="D304" s="309">
        <v>29.527260000000002</v>
      </c>
      <c r="E304" s="650">
        <v>29.14326</v>
      </c>
      <c r="F304" s="273">
        <f t="shared" si="42"/>
        <v>0.38400000000000034</v>
      </c>
      <c r="G304" s="277">
        <f t="shared" si="43"/>
        <v>0.9869950682860515</v>
      </c>
      <c r="H304" s="93"/>
      <c r="L304" s="13"/>
      <c r="M304" s="371"/>
      <c r="N304" s="376"/>
      <c r="O304" s="377"/>
      <c r="P304" s="13"/>
      <c r="Q304" s="13"/>
      <c r="R304" s="13"/>
      <c r="S304" s="13"/>
      <c r="T304" s="13"/>
      <c r="U304" s="380"/>
      <c r="V304" s="380"/>
      <c r="W304" s="376"/>
    </row>
    <row r="305" spans="1:23" ht="15">
      <c r="A305" s="16">
        <v>9</v>
      </c>
      <c r="B305" s="631" t="s">
        <v>166</v>
      </c>
      <c r="C305" s="307">
        <v>27.53</v>
      </c>
      <c r="D305" s="309">
        <v>23.01422</v>
      </c>
      <c r="E305" s="650">
        <v>21.45878</v>
      </c>
      <c r="F305" s="273">
        <f t="shared" si="42"/>
        <v>1.5554400000000008</v>
      </c>
      <c r="G305" s="277">
        <f t="shared" si="43"/>
        <v>0.9324139597170792</v>
      </c>
      <c r="H305" s="93"/>
      <c r="L305" s="13"/>
      <c r="M305" s="371"/>
      <c r="N305" s="376"/>
      <c r="O305" s="377"/>
      <c r="P305" s="13"/>
      <c r="Q305" s="13"/>
      <c r="R305" s="13"/>
      <c r="S305" s="13"/>
      <c r="T305" s="13"/>
      <c r="U305" s="380"/>
      <c r="V305" s="380"/>
      <c r="W305" s="376"/>
    </row>
    <row r="306" spans="1:23" ht="15">
      <c r="A306" s="16">
        <v>10</v>
      </c>
      <c r="B306" s="631" t="s">
        <v>167</v>
      </c>
      <c r="C306" s="291">
        <v>19.24</v>
      </c>
      <c r="D306" s="309">
        <v>15.77846</v>
      </c>
      <c r="E306" s="650">
        <v>15.77846</v>
      </c>
      <c r="F306" s="273">
        <f t="shared" si="42"/>
        <v>0</v>
      </c>
      <c r="G306" s="277">
        <f t="shared" si="43"/>
        <v>1</v>
      </c>
      <c r="H306" s="93"/>
      <c r="L306" s="13"/>
      <c r="M306" s="371"/>
      <c r="N306" s="376"/>
      <c r="O306" s="377"/>
      <c r="P306" s="13"/>
      <c r="Q306" s="13"/>
      <c r="R306" s="13"/>
      <c r="S306" s="13"/>
      <c r="T306" s="13"/>
      <c r="U306" s="380"/>
      <c r="V306" s="380"/>
      <c r="W306" s="376"/>
    </row>
    <row r="307" spans="1:23" ht="15">
      <c r="A307" s="16">
        <v>11</v>
      </c>
      <c r="B307" s="631" t="s">
        <v>168</v>
      </c>
      <c r="C307" s="307">
        <v>44.45</v>
      </c>
      <c r="D307" s="307">
        <v>36.22631</v>
      </c>
      <c r="E307" s="291">
        <v>33.76261</v>
      </c>
      <c r="F307" s="273">
        <f t="shared" si="42"/>
        <v>2.463699999999996</v>
      </c>
      <c r="G307" s="277">
        <f t="shared" si="43"/>
        <v>0.9319914172876013</v>
      </c>
      <c r="H307" s="93"/>
      <c r="L307" s="13"/>
      <c r="M307" s="371"/>
      <c r="N307" s="376"/>
      <c r="O307" s="377"/>
      <c r="P307" s="13"/>
      <c r="Q307" s="13"/>
      <c r="R307" s="13"/>
      <c r="S307" s="13"/>
      <c r="T307" s="13"/>
      <c r="U307" s="376"/>
      <c r="V307" s="376"/>
      <c r="W307" s="376"/>
    </row>
    <row r="308" spans="1:23" ht="15">
      <c r="A308" s="16">
        <v>12</v>
      </c>
      <c r="B308" s="631" t="s">
        <v>169</v>
      </c>
      <c r="C308" s="307">
        <v>81.31</v>
      </c>
      <c r="D308" s="307">
        <v>61.94953</v>
      </c>
      <c r="E308" s="291">
        <v>58.32133</v>
      </c>
      <c r="F308" s="273">
        <f t="shared" si="42"/>
        <v>3.6281999999999996</v>
      </c>
      <c r="G308" s="277">
        <f t="shared" si="43"/>
        <v>0.9414329697093747</v>
      </c>
      <c r="H308" s="93"/>
      <c r="L308" s="13"/>
      <c r="M308" s="371"/>
      <c r="N308" s="376"/>
      <c r="O308" s="377"/>
      <c r="P308" s="13"/>
      <c r="Q308" s="13"/>
      <c r="R308" s="13"/>
      <c r="S308" s="13"/>
      <c r="T308" s="13"/>
      <c r="U308" s="376"/>
      <c r="V308" s="376"/>
      <c r="W308" s="376"/>
    </row>
    <row r="309" spans="1:23" ht="15">
      <c r="A309" s="16">
        <v>13</v>
      </c>
      <c r="B309" s="631" t="s">
        <v>170</v>
      </c>
      <c r="C309" s="307">
        <v>24.84</v>
      </c>
      <c r="D309" s="307">
        <v>19.04288</v>
      </c>
      <c r="E309" s="291">
        <v>16.74954</v>
      </c>
      <c r="F309" s="273">
        <f t="shared" si="42"/>
        <v>2.2933400000000006</v>
      </c>
      <c r="G309" s="277">
        <f>E309/D309</f>
        <v>0.8795696869381102</v>
      </c>
      <c r="H309" s="93"/>
      <c r="L309" s="13"/>
      <c r="M309" s="371"/>
      <c r="N309" s="376"/>
      <c r="O309" s="377"/>
      <c r="P309" s="13"/>
      <c r="Q309" s="13"/>
      <c r="R309" s="13"/>
      <c r="S309" s="13"/>
      <c r="T309" s="13"/>
      <c r="U309" s="376"/>
      <c r="V309" s="376"/>
      <c r="W309" s="376"/>
    </row>
    <row r="310" spans="1:34" s="597" customFormat="1" ht="12.75">
      <c r="A310" s="521"/>
      <c r="B310" s="435" t="s">
        <v>10</v>
      </c>
      <c r="C310" s="293">
        <f>SUM(C297:C309)</f>
        <v>533</v>
      </c>
      <c r="D310" s="293">
        <f>SUM(D297:D309)</f>
        <v>413.44373</v>
      </c>
      <c r="E310" s="293">
        <f>SUM(E297:E309)</f>
        <v>383.4156</v>
      </c>
      <c r="F310" s="651">
        <f t="shared" si="42"/>
        <v>30.028130000000033</v>
      </c>
      <c r="G310" s="522">
        <f t="shared" si="43"/>
        <v>0.9273706968539588</v>
      </c>
      <c r="H310" s="113"/>
      <c r="I310" s="523"/>
      <c r="J310" s="523"/>
      <c r="K310" s="523"/>
      <c r="L310" s="524"/>
      <c r="M310" s="413"/>
      <c r="N310" s="381"/>
      <c r="O310" s="381"/>
      <c r="P310" s="381"/>
      <c r="Q310" s="381"/>
      <c r="R310" s="381"/>
      <c r="S310" s="381"/>
      <c r="T310" s="381"/>
      <c r="U310" s="381"/>
      <c r="V310" s="381"/>
      <c r="W310" s="381"/>
      <c r="X310" s="523"/>
      <c r="Y310" s="523"/>
      <c r="Z310" s="523"/>
      <c r="AA310" s="523"/>
      <c r="AB310" s="523"/>
      <c r="AC310" s="523"/>
      <c r="AD310" s="523"/>
      <c r="AE310" s="523"/>
      <c r="AF310" s="523"/>
      <c r="AG310" s="523"/>
      <c r="AH310" s="523"/>
    </row>
    <row r="311" spans="1:8" ht="15.75">
      <c r="A311" s="77"/>
      <c r="B311" s="18"/>
      <c r="C311" s="79"/>
      <c r="D311" s="111"/>
      <c r="E311" s="127"/>
      <c r="F311" s="66"/>
      <c r="G311" s="80"/>
      <c r="H311" s="93"/>
    </row>
    <row r="312" ht="12" customHeight="1">
      <c r="G312" s="236"/>
    </row>
    <row r="313" spans="1:7" ht="15.75">
      <c r="A313" s="754" t="s">
        <v>73</v>
      </c>
      <c r="B313" s="754"/>
      <c r="C313" s="754"/>
      <c r="D313" s="754"/>
      <c r="E313" s="754"/>
      <c r="G313" s="236"/>
    </row>
    <row r="314" spans="1:34" s="591" customFormat="1" ht="16.5" thickBot="1">
      <c r="A314" s="104" t="s">
        <v>186</v>
      </c>
      <c r="B314" s="97"/>
      <c r="C314" s="25"/>
      <c r="D314" s="97"/>
      <c r="E314" s="121"/>
      <c r="F314" s="237"/>
      <c r="G314" s="236"/>
      <c r="H314" s="586"/>
      <c r="I314" s="40"/>
      <c r="J314" s="40"/>
      <c r="K314" s="40"/>
      <c r="L314" s="389"/>
      <c r="M314" s="389"/>
      <c r="N314" s="389"/>
      <c r="O314" s="389"/>
      <c r="P314" s="389"/>
      <c r="Q314" s="40"/>
      <c r="R314" s="40"/>
      <c r="S314" s="40"/>
      <c r="T314" s="40"/>
      <c r="U314" s="40"/>
      <c r="V314" s="40"/>
      <c r="W314" s="40"/>
      <c r="X314" s="40"/>
      <c r="Y314" s="40"/>
      <c r="Z314" s="40"/>
      <c r="AA314" s="40"/>
      <c r="AB314" s="40"/>
      <c r="AC314" s="40"/>
      <c r="AD314" s="40"/>
      <c r="AE314" s="40"/>
      <c r="AF314" s="40"/>
      <c r="AG314" s="40"/>
      <c r="AH314" s="40"/>
    </row>
    <row r="315" spans="1:16" ht="15">
      <c r="A315" s="731" t="s">
        <v>298</v>
      </c>
      <c r="B315" s="732"/>
      <c r="C315" s="732"/>
      <c r="D315" s="733"/>
      <c r="E315" s="121"/>
      <c r="F315" s="237"/>
      <c r="K315" s="2"/>
      <c r="L315" s="13"/>
      <c r="M315" s="13"/>
      <c r="N315" s="13"/>
      <c r="O315" s="13"/>
      <c r="P315" s="13"/>
    </row>
    <row r="316" spans="1:16" ht="30">
      <c r="A316" s="85" t="s">
        <v>67</v>
      </c>
      <c r="B316" s="83" t="s">
        <v>24</v>
      </c>
      <c r="C316" s="83" t="s">
        <v>25</v>
      </c>
      <c r="D316" s="112" t="s">
        <v>26</v>
      </c>
      <c r="E316" s="9"/>
      <c r="F316" s="599"/>
      <c r="K316" s="459"/>
      <c r="L316" s="457"/>
      <c r="M316" s="457"/>
      <c r="N316" s="457"/>
      <c r="O316" s="457"/>
      <c r="P316" s="13"/>
    </row>
    <row r="317" spans="1:16" ht="15">
      <c r="A317" s="734" t="s">
        <v>146</v>
      </c>
      <c r="B317" s="492" t="s">
        <v>237</v>
      </c>
      <c r="C317" s="460" t="s">
        <v>337</v>
      </c>
      <c r="D317" s="423">
        <v>1091.63</v>
      </c>
      <c r="E317" s="9"/>
      <c r="F317" s="599"/>
      <c r="L317" s="13"/>
      <c r="M317" s="13"/>
      <c r="N317" s="13"/>
      <c r="O317" s="13"/>
      <c r="P317" s="13"/>
    </row>
    <row r="318" spans="1:16" ht="18.75" customHeight="1">
      <c r="A318" s="735"/>
      <c r="B318" s="493" t="s">
        <v>81</v>
      </c>
      <c r="C318" s="466">
        <v>43584</v>
      </c>
      <c r="D318" s="423">
        <v>1506.05</v>
      </c>
      <c r="E318" s="652"/>
      <c r="F318" s="599"/>
      <c r="L318" s="13"/>
      <c r="M318" s="13"/>
      <c r="N318" s="13"/>
      <c r="O318" s="13"/>
      <c r="P318" s="13"/>
    </row>
    <row r="319" spans="1:34" s="569" customFormat="1" ht="33" customHeight="1">
      <c r="A319" s="735"/>
      <c r="B319" s="494" t="s">
        <v>140</v>
      </c>
      <c r="C319" s="466">
        <v>43714</v>
      </c>
      <c r="D319" s="463">
        <v>1591.71</v>
      </c>
      <c r="E319" s="653"/>
      <c r="F319" s="600"/>
      <c r="G319" s="578"/>
      <c r="H319" s="556"/>
      <c r="I319" s="204"/>
      <c r="J319" s="204"/>
      <c r="K319" s="247"/>
      <c r="L319" s="247"/>
      <c r="M319" s="247"/>
      <c r="N319" s="247"/>
      <c r="O319" s="247"/>
      <c r="P319" s="65"/>
      <c r="Q319" s="204"/>
      <c r="R319" s="204"/>
      <c r="S319" s="204"/>
      <c r="T319" s="204"/>
      <c r="U319" s="204"/>
      <c r="V319" s="204"/>
      <c r="W319" s="204"/>
      <c r="X319" s="204"/>
      <c r="Y319" s="204"/>
      <c r="Z319" s="204"/>
      <c r="AA319" s="204"/>
      <c r="AB319" s="204"/>
      <c r="AC319" s="204"/>
      <c r="AD319" s="204"/>
      <c r="AE319" s="204"/>
      <c r="AF319" s="204"/>
      <c r="AG319" s="204"/>
      <c r="AH319" s="204"/>
    </row>
    <row r="320" spans="1:16" ht="15">
      <c r="A320" s="735"/>
      <c r="B320" s="216" t="s">
        <v>29</v>
      </c>
      <c r="C320" s="460">
        <v>43810</v>
      </c>
      <c r="D320" s="463">
        <v>2792.94</v>
      </c>
      <c r="E320" s="654"/>
      <c r="F320" s="601"/>
      <c r="L320" s="19"/>
      <c r="M320" s="19"/>
      <c r="N320" s="19"/>
      <c r="O320" s="19"/>
      <c r="P320" s="13"/>
    </row>
    <row r="321" spans="1:16" ht="15.75" thickBot="1">
      <c r="A321" s="736"/>
      <c r="B321" s="737" t="s">
        <v>339</v>
      </c>
      <c r="C321" s="738"/>
      <c r="D321" s="264">
        <f>SUM(D317:D320)</f>
        <v>6982.33</v>
      </c>
      <c r="E321" s="9" t="s">
        <v>47</v>
      </c>
      <c r="F321" s="388"/>
      <c r="L321" s="13"/>
      <c r="M321" s="13"/>
      <c r="N321" s="13"/>
      <c r="O321" s="13"/>
      <c r="P321" s="13"/>
    </row>
    <row r="322" spans="1:16" ht="15.75">
      <c r="A322" s="319"/>
      <c r="B322" s="97"/>
      <c r="C322" s="25"/>
      <c r="D322" s="97"/>
      <c r="E322" s="121"/>
      <c r="F322" s="237"/>
      <c r="G322" s="236"/>
      <c r="L322" s="13"/>
      <c r="M322" s="13"/>
      <c r="N322" s="13"/>
      <c r="O322" s="13"/>
      <c r="P322" s="13"/>
    </row>
    <row r="323" spans="1:7" ht="15.75">
      <c r="A323" s="310"/>
      <c r="B323" s="311"/>
      <c r="C323" s="236"/>
      <c r="D323" s="311"/>
      <c r="E323" s="312"/>
      <c r="F323" s="237"/>
      <c r="G323" s="236"/>
    </row>
    <row r="324" spans="1:34" s="587" customFormat="1" ht="15.75">
      <c r="A324" s="767" t="s">
        <v>299</v>
      </c>
      <c r="B324" s="767"/>
      <c r="C324" s="767"/>
      <c r="D324" s="767"/>
      <c r="E324" s="583"/>
      <c r="F324" s="582"/>
      <c r="G324" s="602"/>
      <c r="H324" s="586"/>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row>
    <row r="325" spans="1:7" ht="15">
      <c r="A325" s="104"/>
      <c r="B325" s="97"/>
      <c r="C325" s="25"/>
      <c r="D325" s="97"/>
      <c r="E325" s="312"/>
      <c r="F325" s="237"/>
      <c r="G325" s="236"/>
    </row>
    <row r="326" spans="1:7" ht="15.75">
      <c r="A326" s="655" t="s">
        <v>329</v>
      </c>
      <c r="B326" s="104"/>
      <c r="C326" s="39"/>
      <c r="D326" s="120"/>
      <c r="E326" s="385"/>
      <c r="F326" s="603"/>
      <c r="G326" s="384"/>
    </row>
    <row r="327" spans="1:7" ht="15.75">
      <c r="A327" s="655" t="s">
        <v>330</v>
      </c>
      <c r="B327" s="104"/>
      <c r="C327" s="39"/>
      <c r="D327" s="120"/>
      <c r="E327" s="385"/>
      <c r="F327" s="603"/>
      <c r="G327" s="384"/>
    </row>
    <row r="328" spans="1:7" ht="16.5" customHeight="1">
      <c r="A328" s="655" t="s">
        <v>331</v>
      </c>
      <c r="B328" s="104"/>
      <c r="C328" s="39"/>
      <c r="D328" s="120"/>
      <c r="E328" s="385"/>
      <c r="F328" s="603"/>
      <c r="G328" s="384"/>
    </row>
    <row r="329" spans="1:7" ht="15.75">
      <c r="A329" s="655" t="s">
        <v>332</v>
      </c>
      <c r="B329" s="104"/>
      <c r="C329" s="39"/>
      <c r="D329" s="120"/>
      <c r="E329" s="385"/>
      <c r="F329" s="603"/>
      <c r="G329" s="384"/>
    </row>
    <row r="330" spans="1:7" ht="15.75">
      <c r="A330" s="104"/>
      <c r="B330" s="96"/>
      <c r="C330" s="39"/>
      <c r="D330" s="96"/>
      <c r="E330" s="385"/>
      <c r="F330" s="603"/>
      <c r="G330" s="384"/>
    </row>
    <row r="331" spans="1:7" ht="15">
      <c r="A331" s="311"/>
      <c r="D331" s="557"/>
      <c r="E331" s="604"/>
      <c r="F331" s="605"/>
      <c r="G331" s="606"/>
    </row>
    <row r="332" spans="1:7" ht="15">
      <c r="A332" s="146" t="s">
        <v>349</v>
      </c>
      <c r="B332" s="495"/>
      <c r="C332" s="23"/>
      <c r="D332" s="23"/>
      <c r="E332" s="24"/>
      <c r="F332" s="23"/>
      <c r="G332" s="236"/>
    </row>
    <row r="333" spans="1:7" ht="15.75">
      <c r="A333" s="143" t="s">
        <v>333</v>
      </c>
      <c r="B333" s="332"/>
      <c r="C333" s="39"/>
      <c r="D333" s="96"/>
      <c r="E333" s="120"/>
      <c r="F333" s="38"/>
      <c r="G333" s="608"/>
    </row>
    <row r="334" spans="1:27" ht="15">
      <c r="A334" s="82" t="s">
        <v>262</v>
      </c>
      <c r="B334" s="330"/>
      <c r="C334" s="20"/>
      <c r="D334" s="97"/>
      <c r="E334" s="121" t="s">
        <v>31</v>
      </c>
      <c r="F334" s="1"/>
      <c r="J334" s="13"/>
      <c r="K334" s="390"/>
      <c r="L334" s="13"/>
      <c r="M334" s="13"/>
      <c r="N334" s="13"/>
      <c r="O334" s="13"/>
      <c r="P334" s="390"/>
      <c r="Q334" s="13"/>
      <c r="R334" s="13"/>
      <c r="S334" s="13"/>
      <c r="T334" s="13"/>
      <c r="U334" s="13"/>
      <c r="V334" s="666"/>
      <c r="W334" s="666"/>
      <c r="X334" s="666"/>
      <c r="Y334" s="666"/>
      <c r="Z334" s="666"/>
      <c r="AA334" s="13"/>
    </row>
    <row r="335" spans="1:27" ht="43.5" customHeight="1">
      <c r="A335" s="83" t="s">
        <v>8</v>
      </c>
      <c r="B335" s="83" t="s">
        <v>9</v>
      </c>
      <c r="C335" s="83" t="s">
        <v>300</v>
      </c>
      <c r="D335" s="83" t="s">
        <v>240</v>
      </c>
      <c r="E335" s="128" t="s">
        <v>301</v>
      </c>
      <c r="F335" s="27"/>
      <c r="J335" s="786" t="s">
        <v>214</v>
      </c>
      <c r="K335" s="786"/>
      <c r="L335" s="786"/>
      <c r="M335" s="786" t="s">
        <v>213</v>
      </c>
      <c r="N335" s="786"/>
      <c r="O335" s="786"/>
      <c r="P335" s="13"/>
      <c r="Q335" s="36"/>
      <c r="R335" s="13"/>
      <c r="S335" s="13"/>
      <c r="T335" s="8"/>
      <c r="U335" s="13"/>
      <c r="V335" s="666"/>
      <c r="W335" s="667"/>
      <c r="X335" s="666"/>
      <c r="Y335" s="666"/>
      <c r="Z335" s="668"/>
      <c r="AA335" s="13"/>
    </row>
    <row r="336" spans="1:27" ht="15.75">
      <c r="A336" s="114">
        <v>1</v>
      </c>
      <c r="B336" s="631" t="s">
        <v>158</v>
      </c>
      <c r="C336" s="316">
        <f>L336</f>
        <v>552.22</v>
      </c>
      <c r="D336" s="656">
        <f>O336</f>
        <v>101.63999999999999</v>
      </c>
      <c r="E336" s="156">
        <f>D336/C336</f>
        <v>0.18405707870051788</v>
      </c>
      <c r="F336" s="27"/>
      <c r="J336" s="669">
        <v>243.53</v>
      </c>
      <c r="K336" s="98">
        <v>308.69</v>
      </c>
      <c r="L336" s="98">
        <f>SUM(J336:K336)</f>
        <v>552.22</v>
      </c>
      <c r="M336" s="98">
        <v>35.51</v>
      </c>
      <c r="N336" s="98">
        <v>66.13</v>
      </c>
      <c r="O336" s="98">
        <f>SUM(M336:N336)</f>
        <v>101.63999999999999</v>
      </c>
      <c r="P336" s="13"/>
      <c r="Q336" s="13"/>
      <c r="R336" s="13"/>
      <c r="S336" s="13"/>
      <c r="T336" s="13"/>
      <c r="U336" s="13"/>
      <c r="V336" s="666"/>
      <c r="W336" s="666"/>
      <c r="X336" s="666"/>
      <c r="Y336" s="666"/>
      <c r="Z336" s="666"/>
      <c r="AA336" s="13"/>
    </row>
    <row r="337" spans="1:27" ht="15.75">
      <c r="A337" s="114">
        <v>2</v>
      </c>
      <c r="B337" s="631" t="s">
        <v>159</v>
      </c>
      <c r="C337" s="316">
        <f aca="true" t="shared" si="44" ref="C337:C348">L337</f>
        <v>264.39</v>
      </c>
      <c r="D337" s="656">
        <f aca="true" t="shared" si="45" ref="D337:D348">O337</f>
        <v>49.14</v>
      </c>
      <c r="E337" s="156">
        <f aca="true" t="shared" si="46" ref="E337:E349">D337/C337</f>
        <v>0.18586179507545672</v>
      </c>
      <c r="F337" s="27"/>
      <c r="J337" s="669">
        <v>119.53</v>
      </c>
      <c r="K337" s="98">
        <v>144.86</v>
      </c>
      <c r="L337" s="98">
        <f aca="true" t="shared" si="47" ref="L337:L348">SUM(J337:K337)</f>
        <v>264.39</v>
      </c>
      <c r="M337" s="98">
        <v>17.05</v>
      </c>
      <c r="N337" s="98">
        <v>32.09</v>
      </c>
      <c r="O337" s="98">
        <f aca="true" t="shared" si="48" ref="O337:O348">SUM(M337:N337)</f>
        <v>49.14</v>
      </c>
      <c r="P337" s="13"/>
      <c r="Q337" s="13"/>
      <c r="R337" s="13"/>
      <c r="S337" s="13"/>
      <c r="T337" s="13"/>
      <c r="U337" s="13"/>
      <c r="V337" s="666"/>
      <c r="W337" s="666"/>
      <c r="X337" s="666"/>
      <c r="Y337" s="666"/>
      <c r="Z337" s="666"/>
      <c r="AA337" s="13"/>
    </row>
    <row r="338" spans="1:27" ht="15.75">
      <c r="A338" s="114">
        <v>3</v>
      </c>
      <c r="B338" s="631" t="s">
        <v>160</v>
      </c>
      <c r="C338" s="316">
        <f t="shared" si="44"/>
        <v>442.26</v>
      </c>
      <c r="D338" s="656">
        <f t="shared" si="45"/>
        <v>50.019999999999996</v>
      </c>
      <c r="E338" s="156">
        <f t="shared" si="46"/>
        <v>0.11310089087866865</v>
      </c>
      <c r="F338" s="27"/>
      <c r="J338" s="669">
        <v>213.71</v>
      </c>
      <c r="K338" s="98">
        <v>228.54999999999998</v>
      </c>
      <c r="L338" s="98">
        <f t="shared" si="47"/>
        <v>442.26</v>
      </c>
      <c r="M338" s="98">
        <v>17.07</v>
      </c>
      <c r="N338" s="98">
        <v>32.949999999999996</v>
      </c>
      <c r="O338" s="98">
        <f t="shared" si="48"/>
        <v>50.019999999999996</v>
      </c>
      <c r="P338" s="13"/>
      <c r="Q338" s="13"/>
      <c r="R338" s="13"/>
      <c r="S338" s="13"/>
      <c r="T338" s="13"/>
      <c r="U338" s="13"/>
      <c r="V338" s="666"/>
      <c r="W338" s="666"/>
      <c r="X338" s="666"/>
      <c r="Y338" s="666"/>
      <c r="Z338" s="666"/>
      <c r="AA338" s="13"/>
    </row>
    <row r="339" spans="1:27" ht="15.75">
      <c r="A339" s="114">
        <v>4</v>
      </c>
      <c r="B339" s="631" t="s">
        <v>161</v>
      </c>
      <c r="C339" s="316">
        <f t="shared" si="44"/>
        <v>256.31</v>
      </c>
      <c r="D339" s="656">
        <f t="shared" si="45"/>
        <v>50.31999999999999</v>
      </c>
      <c r="E339" s="156">
        <f t="shared" si="46"/>
        <v>0.19632476298232607</v>
      </c>
      <c r="F339" s="27"/>
      <c r="J339" s="669">
        <v>117.5</v>
      </c>
      <c r="K339" s="98">
        <v>138.81</v>
      </c>
      <c r="L339" s="98">
        <f t="shared" si="47"/>
        <v>256.31</v>
      </c>
      <c r="M339" s="98">
        <v>20.7</v>
      </c>
      <c r="N339" s="98">
        <v>29.619999999999997</v>
      </c>
      <c r="O339" s="98">
        <f t="shared" si="48"/>
        <v>50.31999999999999</v>
      </c>
      <c r="P339" s="13"/>
      <c r="Q339" s="13"/>
      <c r="R339" s="13"/>
      <c r="S339" s="13"/>
      <c r="T339" s="13"/>
      <c r="U339" s="13"/>
      <c r="V339" s="666"/>
      <c r="W339" s="666"/>
      <c r="X339" s="666"/>
      <c r="Y339" s="666"/>
      <c r="Z339" s="666"/>
      <c r="AA339" s="13"/>
    </row>
    <row r="340" spans="1:27" ht="15.75">
      <c r="A340" s="114">
        <v>5</v>
      </c>
      <c r="B340" s="632" t="s">
        <v>162</v>
      </c>
      <c r="C340" s="316">
        <f t="shared" si="44"/>
        <v>792.34</v>
      </c>
      <c r="D340" s="656">
        <f t="shared" si="45"/>
        <v>127.16</v>
      </c>
      <c r="E340" s="156">
        <f t="shared" si="46"/>
        <v>0.1604866597672716</v>
      </c>
      <c r="F340" s="27"/>
      <c r="J340" s="669">
        <v>383</v>
      </c>
      <c r="K340" s="98">
        <v>409.34000000000003</v>
      </c>
      <c r="L340" s="98">
        <f t="shared" si="47"/>
        <v>792.34</v>
      </c>
      <c r="M340" s="98">
        <v>60.47</v>
      </c>
      <c r="N340" s="98">
        <v>66.69</v>
      </c>
      <c r="O340" s="98">
        <f t="shared" si="48"/>
        <v>127.16</v>
      </c>
      <c r="P340" s="13"/>
      <c r="Q340" s="13"/>
      <c r="R340" s="13"/>
      <c r="S340" s="13"/>
      <c r="T340" s="13"/>
      <c r="U340" s="13"/>
      <c r="V340" s="666"/>
      <c r="W340" s="666"/>
      <c r="X340" s="666"/>
      <c r="Y340" s="666"/>
      <c r="Z340" s="666"/>
      <c r="AA340" s="13"/>
    </row>
    <row r="341" spans="1:27" ht="15.75">
      <c r="A341" s="114">
        <v>6</v>
      </c>
      <c r="B341" s="631" t="s">
        <v>163</v>
      </c>
      <c r="C341" s="316">
        <f t="shared" si="44"/>
        <v>1300.37</v>
      </c>
      <c r="D341" s="656">
        <f t="shared" si="45"/>
        <v>179.65</v>
      </c>
      <c r="E341" s="156">
        <f t="shared" si="46"/>
        <v>0.1381529872267124</v>
      </c>
      <c r="F341" s="27"/>
      <c r="J341" s="669">
        <v>749.97</v>
      </c>
      <c r="K341" s="98">
        <v>550.4</v>
      </c>
      <c r="L341" s="98">
        <f t="shared" si="47"/>
        <v>1300.37</v>
      </c>
      <c r="M341" s="98">
        <v>96.06</v>
      </c>
      <c r="N341" s="98">
        <v>83.59</v>
      </c>
      <c r="O341" s="98">
        <f t="shared" si="48"/>
        <v>179.65</v>
      </c>
      <c r="P341" s="13"/>
      <c r="Q341" s="13"/>
      <c r="R341" s="13"/>
      <c r="S341" s="13"/>
      <c r="T341" s="13"/>
      <c r="U341" s="13"/>
      <c r="V341" s="666"/>
      <c r="W341" s="666"/>
      <c r="X341" s="666"/>
      <c r="Y341" s="666"/>
      <c r="Z341" s="666"/>
      <c r="AA341" s="13"/>
    </row>
    <row r="342" spans="1:27" ht="15.75">
      <c r="A342" s="114">
        <v>7</v>
      </c>
      <c r="B342" s="632" t="s">
        <v>164</v>
      </c>
      <c r="C342" s="316">
        <f t="shared" si="44"/>
        <v>722.1800000000001</v>
      </c>
      <c r="D342" s="656">
        <f t="shared" si="45"/>
        <v>102.02</v>
      </c>
      <c r="E342" s="156">
        <f t="shared" si="46"/>
        <v>0.1412667202082583</v>
      </c>
      <c r="F342" s="92"/>
      <c r="J342" s="669">
        <v>326.71</v>
      </c>
      <c r="K342" s="98">
        <v>395.47</v>
      </c>
      <c r="L342" s="98">
        <f t="shared" si="47"/>
        <v>722.1800000000001</v>
      </c>
      <c r="M342" s="98">
        <v>47.22</v>
      </c>
      <c r="N342" s="98">
        <v>54.8</v>
      </c>
      <c r="O342" s="98">
        <f t="shared" si="48"/>
        <v>102.02</v>
      </c>
      <c r="P342" s="13"/>
      <c r="Q342" s="13"/>
      <c r="R342" s="13"/>
      <c r="S342" s="13"/>
      <c r="T342" s="13"/>
      <c r="U342" s="13"/>
      <c r="V342" s="666"/>
      <c r="W342" s="666"/>
      <c r="X342" s="666"/>
      <c r="Y342" s="666"/>
      <c r="Z342" s="666"/>
      <c r="AA342" s="13"/>
    </row>
    <row r="343" spans="1:27" ht="15.75">
      <c r="A343" s="114">
        <v>8</v>
      </c>
      <c r="B343" s="631" t="s">
        <v>165</v>
      </c>
      <c r="C343" s="316">
        <f t="shared" si="44"/>
        <v>555.8699999999999</v>
      </c>
      <c r="D343" s="656">
        <f t="shared" si="45"/>
        <v>105.71000000000001</v>
      </c>
      <c r="E343" s="156">
        <f t="shared" si="46"/>
        <v>0.19017036357421704</v>
      </c>
      <c r="F343" s="27"/>
      <c r="J343" s="669">
        <v>246.38</v>
      </c>
      <c r="K343" s="98">
        <v>309.48999999999995</v>
      </c>
      <c r="L343" s="98">
        <f t="shared" si="47"/>
        <v>555.8699999999999</v>
      </c>
      <c r="M343" s="98">
        <v>39.760000000000005</v>
      </c>
      <c r="N343" s="98">
        <v>65.95</v>
      </c>
      <c r="O343" s="98">
        <f t="shared" si="48"/>
        <v>105.71000000000001</v>
      </c>
      <c r="P343" s="13"/>
      <c r="Q343" s="13"/>
      <c r="R343" s="13"/>
      <c r="S343" s="13"/>
      <c r="T343" s="13"/>
      <c r="U343" s="13"/>
      <c r="V343" s="666"/>
      <c r="W343" s="666"/>
      <c r="X343" s="666"/>
      <c r="Y343" s="666"/>
      <c r="Z343" s="666"/>
      <c r="AA343" s="13"/>
    </row>
    <row r="344" spans="1:27" ht="15.75">
      <c r="A344" s="114">
        <v>9</v>
      </c>
      <c r="B344" s="631" t="s">
        <v>166</v>
      </c>
      <c r="C344" s="316">
        <f t="shared" si="44"/>
        <v>400.74</v>
      </c>
      <c r="D344" s="656">
        <f t="shared" si="45"/>
        <v>52.46</v>
      </c>
      <c r="E344" s="156">
        <f t="shared" si="46"/>
        <v>0.13090782053201577</v>
      </c>
      <c r="F344" s="27"/>
      <c r="J344" s="669">
        <v>169.9</v>
      </c>
      <c r="K344" s="98">
        <v>230.84</v>
      </c>
      <c r="L344" s="98">
        <f t="shared" si="47"/>
        <v>400.74</v>
      </c>
      <c r="M344" s="98">
        <v>15.28</v>
      </c>
      <c r="N344" s="98">
        <v>37.18</v>
      </c>
      <c r="O344" s="98">
        <f t="shared" si="48"/>
        <v>52.46</v>
      </c>
      <c r="P344" s="13"/>
      <c r="Q344" s="13"/>
      <c r="R344" s="13"/>
      <c r="S344" s="13"/>
      <c r="T344" s="13"/>
      <c r="U344" s="13"/>
      <c r="V344" s="666"/>
      <c r="W344" s="666"/>
      <c r="X344" s="666"/>
      <c r="Y344" s="666"/>
      <c r="Z344" s="666"/>
      <c r="AA344" s="13"/>
    </row>
    <row r="345" spans="1:27" ht="15.75">
      <c r="A345" s="114">
        <v>10</v>
      </c>
      <c r="B345" s="631" t="s">
        <v>167</v>
      </c>
      <c r="C345" s="316">
        <f t="shared" si="44"/>
        <v>280.09000000000003</v>
      </c>
      <c r="D345" s="656">
        <f t="shared" si="45"/>
        <v>37.28</v>
      </c>
      <c r="E345" s="156">
        <f t="shared" si="46"/>
        <v>0.1331000749759006</v>
      </c>
      <c r="F345" s="27"/>
      <c r="J345" s="669">
        <v>119.69</v>
      </c>
      <c r="K345" s="98">
        <v>160.4</v>
      </c>
      <c r="L345" s="98">
        <f t="shared" si="47"/>
        <v>280.09000000000003</v>
      </c>
      <c r="M345" s="98">
        <v>14.22</v>
      </c>
      <c r="N345" s="98">
        <v>23.060000000000002</v>
      </c>
      <c r="O345" s="98">
        <f t="shared" si="48"/>
        <v>37.28</v>
      </c>
      <c r="P345" s="13"/>
      <c r="Q345" s="13"/>
      <c r="R345" s="13"/>
      <c r="S345" s="13"/>
      <c r="T345" s="13"/>
      <c r="U345" s="13"/>
      <c r="V345" s="666"/>
      <c r="W345" s="666"/>
      <c r="X345" s="666"/>
      <c r="Y345" s="666"/>
      <c r="Z345" s="666"/>
      <c r="AA345" s="13"/>
    </row>
    <row r="346" spans="1:27" ht="15.75">
      <c r="A346" s="114">
        <v>11</v>
      </c>
      <c r="B346" s="631" t="s">
        <v>168</v>
      </c>
      <c r="C346" s="316">
        <f t="shared" si="44"/>
        <v>647.1299999999999</v>
      </c>
      <c r="D346" s="656">
        <f t="shared" si="45"/>
        <v>113.36999999999999</v>
      </c>
      <c r="E346" s="156">
        <f t="shared" si="46"/>
        <v>0.17518891103796766</v>
      </c>
      <c r="F346" s="27"/>
      <c r="J346" s="670">
        <v>283.40999999999997</v>
      </c>
      <c r="K346" s="98">
        <v>363.71999999999997</v>
      </c>
      <c r="L346" s="98">
        <f t="shared" si="47"/>
        <v>647.1299999999999</v>
      </c>
      <c r="M346" s="98">
        <v>40.97</v>
      </c>
      <c r="N346" s="98">
        <v>72.39999999999999</v>
      </c>
      <c r="O346" s="98">
        <f t="shared" si="48"/>
        <v>113.36999999999999</v>
      </c>
      <c r="P346" s="13"/>
      <c r="Q346" s="13"/>
      <c r="R346" s="13"/>
      <c r="S346" s="13"/>
      <c r="T346" s="13"/>
      <c r="U346" s="13"/>
      <c r="V346" s="666"/>
      <c r="W346" s="666"/>
      <c r="X346" s="666"/>
      <c r="Y346" s="666"/>
      <c r="Z346" s="666"/>
      <c r="AA346" s="13"/>
    </row>
    <row r="347" spans="1:27" ht="15.75">
      <c r="A347" s="114">
        <v>12</v>
      </c>
      <c r="B347" s="631" t="s">
        <v>169</v>
      </c>
      <c r="C347" s="316">
        <f t="shared" si="44"/>
        <v>1183.88</v>
      </c>
      <c r="D347" s="656">
        <f t="shared" si="45"/>
        <v>205.04000000000002</v>
      </c>
      <c r="E347" s="156">
        <f t="shared" si="46"/>
        <v>0.17319322904348414</v>
      </c>
      <c r="F347" s="27"/>
      <c r="J347" s="669">
        <v>601.16</v>
      </c>
      <c r="K347" s="98">
        <v>582.72</v>
      </c>
      <c r="L347" s="98">
        <f t="shared" si="47"/>
        <v>1183.88</v>
      </c>
      <c r="M347" s="98">
        <v>108.91</v>
      </c>
      <c r="N347" s="98">
        <v>96.13000000000001</v>
      </c>
      <c r="O347" s="98">
        <f t="shared" si="48"/>
        <v>205.04000000000002</v>
      </c>
      <c r="P347" s="13"/>
      <c r="Q347" s="13"/>
      <c r="R347" s="13"/>
      <c r="S347" s="13"/>
      <c r="T347" s="13"/>
      <c r="U347" s="13"/>
      <c r="V347" s="666"/>
      <c r="W347" s="666"/>
      <c r="X347" s="666"/>
      <c r="Y347" s="666"/>
      <c r="Z347" s="666"/>
      <c r="AA347" s="13"/>
    </row>
    <row r="348" spans="1:27" ht="15.75">
      <c r="A348" s="114">
        <v>13</v>
      </c>
      <c r="B348" s="631" t="s">
        <v>170</v>
      </c>
      <c r="C348" s="316">
        <f t="shared" si="44"/>
        <v>361.56</v>
      </c>
      <c r="D348" s="656">
        <f t="shared" si="45"/>
        <v>42.75</v>
      </c>
      <c r="E348" s="156">
        <f>D348/C348</f>
        <v>0.11823763690673747</v>
      </c>
      <c r="F348" s="27"/>
      <c r="J348" s="525">
        <v>174.70000000000002</v>
      </c>
      <c r="K348" s="98">
        <v>186.85999999999999</v>
      </c>
      <c r="L348" s="98">
        <f t="shared" si="47"/>
        <v>361.56</v>
      </c>
      <c r="M348" s="98">
        <v>24.95</v>
      </c>
      <c r="N348" s="98">
        <v>17.8</v>
      </c>
      <c r="O348" s="98">
        <f t="shared" si="48"/>
        <v>42.75</v>
      </c>
      <c r="P348" s="13"/>
      <c r="Q348" s="13"/>
      <c r="R348" s="13"/>
      <c r="S348" s="13"/>
      <c r="T348" s="13"/>
      <c r="U348" s="13"/>
      <c r="V348" s="666"/>
      <c r="W348" s="666"/>
      <c r="X348" s="666"/>
      <c r="Y348" s="666"/>
      <c r="Z348" s="666"/>
      <c r="AA348" s="13"/>
    </row>
    <row r="349" spans="1:27" ht="15">
      <c r="A349" s="33"/>
      <c r="B349" s="456" t="s">
        <v>19</v>
      </c>
      <c r="C349" s="254">
        <f>SUM(C336:C348)</f>
        <v>7759.34</v>
      </c>
      <c r="D349" s="197">
        <f>SUM(D336:D348)</f>
        <v>1216.56</v>
      </c>
      <c r="E349" s="133">
        <f t="shared" si="46"/>
        <v>0.15678653081318772</v>
      </c>
      <c r="F349" s="2"/>
      <c r="J349" s="147">
        <f aca="true" t="shared" si="49" ref="J349:O349">SUM(J336:J348)</f>
        <v>3749.1899999999996</v>
      </c>
      <c r="K349" s="147">
        <f t="shared" si="49"/>
        <v>4010.15</v>
      </c>
      <c r="L349" s="147">
        <f t="shared" si="49"/>
        <v>7759.34</v>
      </c>
      <c r="M349" s="147">
        <f t="shared" si="49"/>
        <v>538.1700000000001</v>
      </c>
      <c r="N349" s="147">
        <f t="shared" si="49"/>
        <v>678.39</v>
      </c>
      <c r="O349" s="147">
        <f t="shared" si="49"/>
        <v>1216.56</v>
      </c>
      <c r="P349" s="390"/>
      <c r="Q349" s="390"/>
      <c r="R349" s="390"/>
      <c r="S349" s="390"/>
      <c r="T349" s="390"/>
      <c r="U349" s="13"/>
      <c r="V349" s="666"/>
      <c r="W349" s="666"/>
      <c r="X349" s="666"/>
      <c r="Y349" s="666"/>
      <c r="Z349" s="666"/>
      <c r="AA349" s="13"/>
    </row>
    <row r="350" spans="1:47" s="591" customFormat="1" ht="15.75">
      <c r="A350" s="93"/>
      <c r="B350" s="93"/>
      <c r="C350" s="1"/>
      <c r="D350" s="93"/>
      <c r="E350" s="9"/>
      <c r="F350" s="1"/>
      <c r="G350" s="610"/>
      <c r="H350" s="586"/>
      <c r="I350" s="1"/>
      <c r="J350" s="13"/>
      <c r="K350" s="13"/>
      <c r="L350" s="13"/>
      <c r="M350" s="13"/>
      <c r="N350" s="13"/>
      <c r="O350" s="13"/>
      <c r="P350" s="13"/>
      <c r="Q350" s="13"/>
      <c r="R350" s="13"/>
      <c r="S350" s="13"/>
      <c r="T350" s="13"/>
      <c r="U350" s="13"/>
      <c r="V350" s="666"/>
      <c r="W350" s="666"/>
      <c r="X350" s="666"/>
      <c r="Y350" s="666"/>
      <c r="Z350" s="666"/>
      <c r="AA350" s="13"/>
      <c r="AB350" s="1"/>
      <c r="AC350" s="1"/>
      <c r="AD350" s="1"/>
      <c r="AE350" s="1"/>
      <c r="AF350" s="1"/>
      <c r="AG350" s="1"/>
      <c r="AH350" s="1"/>
      <c r="AI350" s="313"/>
      <c r="AJ350" s="313"/>
      <c r="AK350" s="313"/>
      <c r="AL350" s="313"/>
      <c r="AM350" s="313"/>
      <c r="AN350" s="313"/>
      <c r="AO350" s="313"/>
      <c r="AP350" s="313"/>
      <c r="AQ350" s="313"/>
      <c r="AR350" s="313"/>
      <c r="AS350" s="313"/>
      <c r="AT350" s="313"/>
      <c r="AU350" s="313"/>
    </row>
    <row r="351" spans="1:27" ht="15.75">
      <c r="A351" s="143" t="s">
        <v>335</v>
      </c>
      <c r="B351" s="332"/>
      <c r="C351" s="39"/>
      <c r="D351" s="96"/>
      <c r="E351" s="120"/>
      <c r="F351" s="38"/>
      <c r="G351" s="608"/>
      <c r="J351" s="13"/>
      <c r="K351" s="390"/>
      <c r="L351" s="390"/>
      <c r="M351" s="66"/>
      <c r="N351" s="390"/>
      <c r="O351" s="390"/>
      <c r="P351" s="66"/>
      <c r="Q351" s="390"/>
      <c r="R351" s="390"/>
      <c r="S351" s="390"/>
      <c r="T351" s="66"/>
      <c r="U351" s="390"/>
      <c r="V351" s="666"/>
      <c r="W351" s="666"/>
      <c r="X351" s="666"/>
      <c r="Y351" s="666"/>
      <c r="Z351" s="666"/>
      <c r="AA351" s="13"/>
    </row>
    <row r="352" spans="1:6" ht="15">
      <c r="A352" s="145" t="s">
        <v>263</v>
      </c>
      <c r="B352" s="496"/>
      <c r="C352" s="20"/>
      <c r="D352" s="97"/>
      <c r="E352" s="121" t="s">
        <v>31</v>
      </c>
      <c r="F352" s="1"/>
    </row>
    <row r="353" spans="1:12" ht="39.75">
      <c r="A353" s="83" t="s">
        <v>8</v>
      </c>
      <c r="B353" s="83" t="s">
        <v>9</v>
      </c>
      <c r="C353" s="83" t="s">
        <v>300</v>
      </c>
      <c r="D353" s="83" t="s">
        <v>334</v>
      </c>
      <c r="E353" s="128" t="s">
        <v>172</v>
      </c>
      <c r="F353" s="27"/>
      <c r="J353" s="786" t="s">
        <v>211</v>
      </c>
      <c r="K353" s="786"/>
      <c r="L353" s="786"/>
    </row>
    <row r="354" spans="1:12" ht="15.75">
      <c r="A354" s="16">
        <v>1</v>
      </c>
      <c r="B354" s="367" t="s">
        <v>158</v>
      </c>
      <c r="C354" s="316">
        <f>C336</f>
        <v>552.22</v>
      </c>
      <c r="D354" s="454">
        <f aca="true" t="shared" si="50" ref="D354:D366">L354</f>
        <v>180.55999999999995</v>
      </c>
      <c r="E354" s="155">
        <f>D354/C354</f>
        <v>0.32697113469269484</v>
      </c>
      <c r="F354" s="1"/>
      <c r="J354" s="17">
        <v>79.95999999999998</v>
      </c>
      <c r="K354" s="17">
        <v>100.59999999999997</v>
      </c>
      <c r="L354" s="17">
        <f>J354+K354</f>
        <v>180.55999999999995</v>
      </c>
    </row>
    <row r="355" spans="1:12" ht="15.75">
      <c r="A355" s="16">
        <v>2</v>
      </c>
      <c r="B355" s="367" t="s">
        <v>159</v>
      </c>
      <c r="C355" s="316">
        <f aca="true" t="shared" si="51" ref="C355:C366">C337</f>
        <v>264.39</v>
      </c>
      <c r="D355" s="454">
        <f t="shared" si="50"/>
        <v>79.14000000000001</v>
      </c>
      <c r="E355" s="155">
        <f aca="true" t="shared" si="52" ref="E355:E367">D355/C355</f>
        <v>0.2993305344377625</v>
      </c>
      <c r="F355" s="1"/>
      <c r="J355" s="17">
        <v>35.66</v>
      </c>
      <c r="K355" s="17">
        <v>43.48000000000002</v>
      </c>
      <c r="L355" s="17">
        <f aca="true" t="shared" si="53" ref="L355:L366">J355+K355</f>
        <v>79.14000000000001</v>
      </c>
    </row>
    <row r="356" spans="1:12" ht="15.75">
      <c r="A356" s="16">
        <v>3</v>
      </c>
      <c r="B356" s="367" t="s">
        <v>160</v>
      </c>
      <c r="C356" s="316">
        <f t="shared" si="51"/>
        <v>442.26</v>
      </c>
      <c r="D356" s="454">
        <f t="shared" si="50"/>
        <v>136.16</v>
      </c>
      <c r="E356" s="155">
        <f t="shared" si="52"/>
        <v>0.30787319676208563</v>
      </c>
      <c r="F356" s="1"/>
      <c r="J356" s="17">
        <v>65.94</v>
      </c>
      <c r="K356" s="17">
        <v>70.22</v>
      </c>
      <c r="L356" s="17">
        <f t="shared" si="53"/>
        <v>136.16</v>
      </c>
    </row>
    <row r="357" spans="1:12" ht="15.75">
      <c r="A357" s="16">
        <v>4</v>
      </c>
      <c r="B357" s="367" t="s">
        <v>161</v>
      </c>
      <c r="C357" s="316">
        <f t="shared" si="51"/>
        <v>256.31</v>
      </c>
      <c r="D357" s="454">
        <f t="shared" si="50"/>
        <v>73.19000000000001</v>
      </c>
      <c r="E357" s="155">
        <f t="shared" si="52"/>
        <v>0.2855526510865749</v>
      </c>
      <c r="F357" s="1"/>
      <c r="J357" s="17">
        <v>33.38000000000001</v>
      </c>
      <c r="K357" s="17">
        <v>39.81</v>
      </c>
      <c r="L357" s="17">
        <f t="shared" si="53"/>
        <v>73.19000000000001</v>
      </c>
    </row>
    <row r="358" spans="1:12" ht="15.75">
      <c r="A358" s="16">
        <v>5</v>
      </c>
      <c r="B358" s="368" t="s">
        <v>162</v>
      </c>
      <c r="C358" s="316">
        <f t="shared" si="51"/>
        <v>792.34</v>
      </c>
      <c r="D358" s="454">
        <f t="shared" si="50"/>
        <v>245.24999999999994</v>
      </c>
      <c r="E358" s="155">
        <f t="shared" si="52"/>
        <v>0.30952621349420695</v>
      </c>
      <c r="F358" s="1"/>
      <c r="J358" s="17">
        <v>114.69</v>
      </c>
      <c r="K358" s="17">
        <v>130.55999999999995</v>
      </c>
      <c r="L358" s="17">
        <f t="shared" si="53"/>
        <v>245.24999999999994</v>
      </c>
    </row>
    <row r="359" spans="1:12" ht="15.75">
      <c r="A359" s="16">
        <v>6</v>
      </c>
      <c r="B359" s="367" t="s">
        <v>163</v>
      </c>
      <c r="C359" s="316">
        <f t="shared" si="51"/>
        <v>1300.37</v>
      </c>
      <c r="D359" s="454">
        <f t="shared" si="50"/>
        <v>389.78000000000003</v>
      </c>
      <c r="E359" s="155">
        <f t="shared" si="52"/>
        <v>0.2997454570622208</v>
      </c>
      <c r="F359" s="1"/>
      <c r="J359" s="17">
        <v>217.37</v>
      </c>
      <c r="K359" s="17">
        <v>172.41000000000003</v>
      </c>
      <c r="L359" s="17">
        <f t="shared" si="53"/>
        <v>389.78000000000003</v>
      </c>
    </row>
    <row r="360" spans="1:12" ht="15.75">
      <c r="A360" s="16">
        <v>7</v>
      </c>
      <c r="B360" s="368" t="s">
        <v>164</v>
      </c>
      <c r="C360" s="316">
        <f t="shared" si="51"/>
        <v>722.1800000000001</v>
      </c>
      <c r="D360" s="454">
        <f t="shared" si="50"/>
        <v>198.77999999999997</v>
      </c>
      <c r="E360" s="155">
        <f t="shared" si="52"/>
        <v>0.2752499376886648</v>
      </c>
      <c r="F360" s="1"/>
      <c r="J360" s="17">
        <v>92.53999999999996</v>
      </c>
      <c r="K360" s="17">
        <v>106.24000000000001</v>
      </c>
      <c r="L360" s="17">
        <f t="shared" si="53"/>
        <v>198.77999999999997</v>
      </c>
    </row>
    <row r="361" spans="1:12" ht="15.75">
      <c r="A361" s="16">
        <v>8</v>
      </c>
      <c r="B361" s="367" t="s">
        <v>165</v>
      </c>
      <c r="C361" s="316">
        <f t="shared" si="51"/>
        <v>555.8699999999999</v>
      </c>
      <c r="D361" s="454">
        <f t="shared" si="50"/>
        <v>182.71999999999997</v>
      </c>
      <c r="E361" s="155">
        <f t="shared" si="52"/>
        <v>0.3287099501682048</v>
      </c>
      <c r="F361" s="1"/>
      <c r="J361" s="17">
        <v>81.84999999999997</v>
      </c>
      <c r="K361" s="17">
        <v>100.87</v>
      </c>
      <c r="L361" s="17">
        <f t="shared" si="53"/>
        <v>182.71999999999997</v>
      </c>
    </row>
    <row r="362" spans="1:12" ht="15.75">
      <c r="A362" s="16">
        <v>9</v>
      </c>
      <c r="B362" s="367" t="s">
        <v>166</v>
      </c>
      <c r="C362" s="316">
        <f t="shared" si="51"/>
        <v>400.74</v>
      </c>
      <c r="D362" s="454">
        <f t="shared" si="50"/>
        <v>115.80999999999999</v>
      </c>
      <c r="E362" s="155">
        <f t="shared" si="52"/>
        <v>0.2889903678195338</v>
      </c>
      <c r="F362" s="1"/>
      <c r="J362" s="17">
        <v>40.10000000000001</v>
      </c>
      <c r="K362" s="17">
        <v>75.70999999999998</v>
      </c>
      <c r="L362" s="17">
        <f t="shared" si="53"/>
        <v>115.80999999999999</v>
      </c>
    </row>
    <row r="363" spans="1:12" ht="15.75">
      <c r="A363" s="16">
        <v>10</v>
      </c>
      <c r="B363" s="367" t="s">
        <v>167</v>
      </c>
      <c r="C363" s="316">
        <f t="shared" si="51"/>
        <v>280.09000000000003</v>
      </c>
      <c r="D363" s="454">
        <f t="shared" si="50"/>
        <v>75.04</v>
      </c>
      <c r="E363" s="155">
        <f t="shared" si="52"/>
        <v>0.26791388482273554</v>
      </c>
      <c r="F363" s="1"/>
      <c r="J363" s="17">
        <v>29.439999999999984</v>
      </c>
      <c r="K363" s="17">
        <v>45.60000000000002</v>
      </c>
      <c r="L363" s="17">
        <f t="shared" si="53"/>
        <v>75.04</v>
      </c>
    </row>
    <row r="364" spans="1:12" ht="15.75">
      <c r="A364" s="16">
        <v>11</v>
      </c>
      <c r="B364" s="367" t="s">
        <v>168</v>
      </c>
      <c r="C364" s="316">
        <f t="shared" si="51"/>
        <v>647.1299999999999</v>
      </c>
      <c r="D364" s="454">
        <f t="shared" si="50"/>
        <v>203.99</v>
      </c>
      <c r="E364" s="155">
        <f t="shared" si="52"/>
        <v>0.31522259824146626</v>
      </c>
      <c r="F364" s="1"/>
      <c r="J364" s="17">
        <v>79.70000000000002</v>
      </c>
      <c r="K364" s="17">
        <v>124.28999999999999</v>
      </c>
      <c r="L364" s="17">
        <f t="shared" si="53"/>
        <v>203.99</v>
      </c>
    </row>
    <row r="365" spans="1:12" ht="15.75">
      <c r="A365" s="16">
        <v>12</v>
      </c>
      <c r="B365" s="367" t="s">
        <v>169</v>
      </c>
      <c r="C365" s="316">
        <f t="shared" si="51"/>
        <v>1183.88</v>
      </c>
      <c r="D365" s="454">
        <f t="shared" si="50"/>
        <v>363.95</v>
      </c>
      <c r="E365" s="155">
        <f t="shared" si="52"/>
        <v>0.3074213602730006</v>
      </c>
      <c r="F365" s="1"/>
      <c r="J365" s="17">
        <v>183.78000000000003</v>
      </c>
      <c r="K365" s="17">
        <v>180.16999999999996</v>
      </c>
      <c r="L365" s="17">
        <f t="shared" si="53"/>
        <v>363.95</v>
      </c>
    </row>
    <row r="366" spans="1:12" ht="15.75">
      <c r="A366" s="16">
        <v>13</v>
      </c>
      <c r="B366" s="367" t="s">
        <v>170</v>
      </c>
      <c r="C366" s="316">
        <f t="shared" si="51"/>
        <v>361.56</v>
      </c>
      <c r="D366" s="454">
        <f t="shared" si="50"/>
        <v>95.22999999999996</v>
      </c>
      <c r="E366" s="155">
        <f>D366/C366</f>
        <v>0.2633864365527159</v>
      </c>
      <c r="F366" s="1"/>
      <c r="J366" s="17">
        <v>45.20999999999998</v>
      </c>
      <c r="K366" s="17">
        <v>50.01999999999998</v>
      </c>
      <c r="L366" s="17">
        <f t="shared" si="53"/>
        <v>95.22999999999996</v>
      </c>
    </row>
    <row r="367" spans="1:12" ht="15">
      <c r="A367" s="16"/>
      <c r="B367" s="456" t="s">
        <v>19</v>
      </c>
      <c r="C367" s="254">
        <f>SUM(C354:C366)</f>
        <v>7759.34</v>
      </c>
      <c r="D367" s="344">
        <f>SUM(D354:D366)</f>
        <v>2339.6</v>
      </c>
      <c r="E367" s="314">
        <f t="shared" si="52"/>
        <v>0.30152049014478033</v>
      </c>
      <c r="F367" s="1"/>
      <c r="J367" s="336">
        <f>SUM(J354:J366)</f>
        <v>1099.62</v>
      </c>
      <c r="K367" s="336">
        <f>SUM(K354:K366)</f>
        <v>1239.9799999999998</v>
      </c>
      <c r="L367" s="336">
        <f>SUM(L354:L366)</f>
        <v>2339.6</v>
      </c>
    </row>
    <row r="368" spans="1:7" ht="15">
      <c r="A368" s="93"/>
      <c r="B368" s="93"/>
      <c r="C368" s="1"/>
      <c r="D368" s="93"/>
      <c r="E368" s="9"/>
      <c r="F368" s="1"/>
      <c r="G368" s="236"/>
    </row>
    <row r="369" spans="1:7" ht="15.75">
      <c r="A369" s="177" t="s">
        <v>74</v>
      </c>
      <c r="B369" s="96"/>
      <c r="C369" s="38"/>
      <c r="D369" s="96"/>
      <c r="E369" s="120"/>
      <c r="F369" s="38"/>
      <c r="G369" s="657"/>
    </row>
    <row r="370" spans="1:7" ht="27">
      <c r="A370" s="354" t="s">
        <v>12</v>
      </c>
      <c r="B370" s="354" t="s">
        <v>237</v>
      </c>
      <c r="C370" s="354" t="s">
        <v>32</v>
      </c>
      <c r="D370" s="26" t="s">
        <v>33</v>
      </c>
      <c r="E370" s="355" t="s">
        <v>34</v>
      </c>
      <c r="F370" s="354" t="s">
        <v>15</v>
      </c>
      <c r="G370" s="658"/>
    </row>
    <row r="371" spans="1:7" ht="15.75">
      <c r="A371" s="352">
        <f>C367</f>
        <v>7759.34</v>
      </c>
      <c r="B371" s="356">
        <f>D349</f>
        <v>1216.56</v>
      </c>
      <c r="C371" s="147">
        <f>E390</f>
        <v>6234.900000000001</v>
      </c>
      <c r="D371" s="32">
        <f>B371+C371</f>
        <v>7451.460000000001</v>
      </c>
      <c r="E371" s="357">
        <f>D371/A371</f>
        <v>0.9603213675389918</v>
      </c>
      <c r="F371" s="32">
        <f>A371*85%</f>
        <v>6595.439</v>
      </c>
      <c r="G371" s="25"/>
    </row>
    <row r="372" spans="1:7" ht="15.75">
      <c r="A372" s="319"/>
      <c r="B372" s="659"/>
      <c r="C372" s="66"/>
      <c r="D372" s="299"/>
      <c r="E372" s="300"/>
      <c r="F372" s="299"/>
      <c r="G372" s="25"/>
    </row>
    <row r="373" spans="1:6" ht="15">
      <c r="A373" s="598"/>
      <c r="B373" s="234"/>
      <c r="C373" s="611"/>
      <c r="D373" s="607"/>
      <c r="E373" s="612"/>
      <c r="F373" s="594"/>
    </row>
    <row r="374" spans="1:8" ht="15.75">
      <c r="A374" s="143" t="s">
        <v>75</v>
      </c>
      <c r="B374" s="332"/>
      <c r="C374" s="39"/>
      <c r="D374" s="96"/>
      <c r="E374" s="120"/>
      <c r="F374" s="38"/>
      <c r="G374" s="59"/>
      <c r="H374" s="93"/>
    </row>
    <row r="375" spans="1:8" ht="15">
      <c r="A375" s="82" t="s">
        <v>264</v>
      </c>
      <c r="B375" s="330"/>
      <c r="C375" s="20"/>
      <c r="D375" s="97"/>
      <c r="E375" s="121"/>
      <c r="F375" s="20"/>
      <c r="G375" s="25" t="s">
        <v>31</v>
      </c>
      <c r="H375" s="93"/>
    </row>
    <row r="376" spans="1:16" ht="72" customHeight="1">
      <c r="A376" s="84" t="s">
        <v>8</v>
      </c>
      <c r="B376" s="84" t="s">
        <v>9</v>
      </c>
      <c r="C376" s="84" t="s">
        <v>300</v>
      </c>
      <c r="D376" s="84" t="s">
        <v>336</v>
      </c>
      <c r="E376" s="125" t="s">
        <v>79</v>
      </c>
      <c r="F376" s="84" t="s">
        <v>241</v>
      </c>
      <c r="G376" s="222" t="s">
        <v>35</v>
      </c>
      <c r="H376" s="93"/>
      <c r="J376" s="786" t="s">
        <v>211</v>
      </c>
      <c r="K376" s="786"/>
      <c r="L376" s="786"/>
      <c r="M376" s="786" t="s">
        <v>215</v>
      </c>
      <c r="N376" s="786"/>
      <c r="O376" s="786"/>
      <c r="P376" s="13"/>
    </row>
    <row r="377" spans="1:16" ht="15.75">
      <c r="A377" s="16">
        <v>1</v>
      </c>
      <c r="B377" s="631" t="s">
        <v>158</v>
      </c>
      <c r="C377" s="316">
        <f aca="true" t="shared" si="54" ref="C377:C389">C354</f>
        <v>552.22</v>
      </c>
      <c r="D377" s="656">
        <f>D336</f>
        <v>101.63999999999999</v>
      </c>
      <c r="E377" s="316">
        <f aca="true" t="shared" si="55" ref="E377:E389">O377</f>
        <v>432.02</v>
      </c>
      <c r="F377" s="221">
        <f>D377+E377</f>
        <v>533.66</v>
      </c>
      <c r="G377" s="155">
        <f>F377/C377</f>
        <v>0.9663902068016369</v>
      </c>
      <c r="H377" s="93"/>
      <c r="J377" s="669">
        <v>35.505528399999974</v>
      </c>
      <c r="K377" s="98">
        <v>66.15311803999992</v>
      </c>
      <c r="L377" s="98">
        <f>SUM(J377:K377)</f>
        <v>101.6586464399999</v>
      </c>
      <c r="M377" s="669">
        <v>232.92999999999998</v>
      </c>
      <c r="N377" s="98">
        <v>199.09</v>
      </c>
      <c r="O377" s="98">
        <f>SUM(M377:N377)</f>
        <v>432.02</v>
      </c>
      <c r="P377" s="42"/>
    </row>
    <row r="378" spans="1:16" ht="15.75">
      <c r="A378" s="16">
        <v>2</v>
      </c>
      <c r="B378" s="631" t="s">
        <v>159</v>
      </c>
      <c r="C378" s="316">
        <f t="shared" si="54"/>
        <v>264.39</v>
      </c>
      <c r="D378" s="656">
        <f aca="true" t="shared" si="56" ref="D378:D389">D337</f>
        <v>49.14</v>
      </c>
      <c r="E378" s="316">
        <f t="shared" si="55"/>
        <v>206.42000000000002</v>
      </c>
      <c r="F378" s="221">
        <f aca="true" t="shared" si="57" ref="F378:F389">D378+E378</f>
        <v>255.56</v>
      </c>
      <c r="G378" s="155">
        <f aca="true" t="shared" si="58" ref="G378:G390">F378/C378</f>
        <v>0.9666023677143614</v>
      </c>
      <c r="H378" s="93"/>
      <c r="J378" s="669">
        <v>17.056751100000014</v>
      </c>
      <c r="K378" s="98">
        <v>32.08016220000002</v>
      </c>
      <c r="L378" s="98">
        <f aca="true" t="shared" si="59" ref="L378:L389">SUM(J378:K378)</f>
        <v>49.13691330000003</v>
      </c>
      <c r="M378" s="669">
        <v>108.37</v>
      </c>
      <c r="N378" s="98">
        <v>98.05</v>
      </c>
      <c r="O378" s="98">
        <f aca="true" t="shared" si="60" ref="O378:O389">SUM(M378:N378)</f>
        <v>206.42000000000002</v>
      </c>
      <c r="P378" s="42"/>
    </row>
    <row r="379" spans="1:16" ht="15.75">
      <c r="A379" s="16">
        <v>3</v>
      </c>
      <c r="B379" s="631" t="s">
        <v>160</v>
      </c>
      <c r="C379" s="316">
        <f t="shared" si="54"/>
        <v>442.26</v>
      </c>
      <c r="D379" s="656">
        <f t="shared" si="56"/>
        <v>50.019999999999996</v>
      </c>
      <c r="E379" s="316">
        <f t="shared" si="55"/>
        <v>374.21000000000004</v>
      </c>
      <c r="F379" s="221">
        <f t="shared" si="57"/>
        <v>424.23</v>
      </c>
      <c r="G379" s="155">
        <f t="shared" si="58"/>
        <v>0.9592321258987926</v>
      </c>
      <c r="H379" s="93"/>
      <c r="J379" s="669">
        <v>17.079103100000026</v>
      </c>
      <c r="K379" s="98">
        <v>32.95429770000004</v>
      </c>
      <c r="L379" s="98">
        <f t="shared" si="59"/>
        <v>50.03340080000007</v>
      </c>
      <c r="M379" s="669">
        <v>186.86</v>
      </c>
      <c r="N379" s="98">
        <v>187.35</v>
      </c>
      <c r="O379" s="98">
        <f t="shared" si="60"/>
        <v>374.21000000000004</v>
      </c>
      <c r="P379" s="42"/>
    </row>
    <row r="380" spans="1:16" ht="15.75">
      <c r="A380" s="16">
        <v>4</v>
      </c>
      <c r="B380" s="631" t="s">
        <v>161</v>
      </c>
      <c r="C380" s="316">
        <f t="shared" si="54"/>
        <v>256.31</v>
      </c>
      <c r="D380" s="656">
        <f t="shared" si="56"/>
        <v>50.31999999999999</v>
      </c>
      <c r="E380" s="316">
        <f t="shared" si="55"/>
        <v>197.7</v>
      </c>
      <c r="F380" s="221">
        <f t="shared" si="57"/>
        <v>248.01999999999998</v>
      </c>
      <c r="G380" s="155">
        <f t="shared" si="58"/>
        <v>0.9676563536342709</v>
      </c>
      <c r="H380" s="93"/>
      <c r="J380" s="669">
        <v>20.695914499999972</v>
      </c>
      <c r="K380" s="98">
        <v>29.61754380000002</v>
      </c>
      <c r="L380" s="98">
        <f t="shared" si="59"/>
        <v>50.31345829999999</v>
      </c>
      <c r="M380" s="669">
        <v>104.85</v>
      </c>
      <c r="N380" s="98">
        <v>92.85</v>
      </c>
      <c r="O380" s="98">
        <f t="shared" si="60"/>
        <v>197.7</v>
      </c>
      <c r="P380" s="42"/>
    </row>
    <row r="381" spans="1:16" ht="15.75">
      <c r="A381" s="16">
        <v>5</v>
      </c>
      <c r="B381" s="632" t="s">
        <v>162</v>
      </c>
      <c r="C381" s="316">
        <f t="shared" si="54"/>
        <v>792.34</v>
      </c>
      <c r="D381" s="656">
        <f t="shared" si="56"/>
        <v>127.16</v>
      </c>
      <c r="E381" s="316">
        <f t="shared" si="55"/>
        <v>636.7</v>
      </c>
      <c r="F381" s="221">
        <f t="shared" si="57"/>
        <v>763.86</v>
      </c>
      <c r="G381" s="155">
        <f t="shared" si="58"/>
        <v>0.9640558346164525</v>
      </c>
      <c r="H381" s="93"/>
      <c r="J381" s="669">
        <v>60.474048800000105</v>
      </c>
      <c r="K381" s="98">
        <v>66.69504389999997</v>
      </c>
      <c r="L381" s="98">
        <f t="shared" si="59"/>
        <v>127.16909270000008</v>
      </c>
      <c r="M381" s="669">
        <v>327.78999999999996</v>
      </c>
      <c r="N381" s="98">
        <v>308.91</v>
      </c>
      <c r="O381" s="98">
        <f t="shared" si="60"/>
        <v>636.7</v>
      </c>
      <c r="P381" s="42"/>
    </row>
    <row r="382" spans="1:16" ht="15.75">
      <c r="A382" s="16">
        <v>6</v>
      </c>
      <c r="B382" s="631" t="s">
        <v>163</v>
      </c>
      <c r="C382" s="316">
        <f t="shared" si="54"/>
        <v>1300.37</v>
      </c>
      <c r="D382" s="656">
        <f t="shared" si="56"/>
        <v>179.65</v>
      </c>
      <c r="E382" s="316">
        <f t="shared" si="55"/>
        <v>1058.19</v>
      </c>
      <c r="F382" s="221">
        <f t="shared" si="57"/>
        <v>1237.8400000000001</v>
      </c>
      <c r="G382" s="155">
        <f t="shared" si="58"/>
        <v>0.9519136861047243</v>
      </c>
      <c r="H382" s="93"/>
      <c r="J382" s="669">
        <v>96.07318369999996</v>
      </c>
      <c r="K382" s="98">
        <v>83.56155209999997</v>
      </c>
      <c r="L382" s="98">
        <f t="shared" si="59"/>
        <v>179.63473579999993</v>
      </c>
      <c r="M382" s="669">
        <v>439.25</v>
      </c>
      <c r="N382" s="98">
        <v>618.94</v>
      </c>
      <c r="O382" s="98">
        <f t="shared" si="60"/>
        <v>1058.19</v>
      </c>
      <c r="P382" s="42"/>
    </row>
    <row r="383" spans="1:16" ht="15.75">
      <c r="A383" s="16">
        <v>7</v>
      </c>
      <c r="B383" s="632" t="s">
        <v>164</v>
      </c>
      <c r="C383" s="316">
        <f t="shared" si="54"/>
        <v>722.1800000000001</v>
      </c>
      <c r="D383" s="656">
        <f t="shared" si="56"/>
        <v>102.02</v>
      </c>
      <c r="E383" s="316">
        <f t="shared" si="55"/>
        <v>592.8</v>
      </c>
      <c r="F383" s="221">
        <f t="shared" si="57"/>
        <v>694.8199999999999</v>
      </c>
      <c r="G383" s="155">
        <f t="shared" si="58"/>
        <v>0.9621147082444819</v>
      </c>
      <c r="H383" s="93"/>
      <c r="J383" s="669">
        <v>47.22152269999998</v>
      </c>
      <c r="K383" s="98">
        <v>54.797286299999996</v>
      </c>
      <c r="L383" s="98">
        <f t="shared" si="59"/>
        <v>102.01880899999998</v>
      </c>
      <c r="M383" s="669">
        <v>325.35</v>
      </c>
      <c r="N383" s="98">
        <v>267.45</v>
      </c>
      <c r="O383" s="98">
        <f t="shared" si="60"/>
        <v>592.8</v>
      </c>
      <c r="P383" s="42"/>
    </row>
    <row r="384" spans="1:16" ht="15.75">
      <c r="A384" s="16">
        <v>8</v>
      </c>
      <c r="B384" s="631" t="s">
        <v>165</v>
      </c>
      <c r="C384" s="316">
        <f t="shared" si="54"/>
        <v>555.8699999999999</v>
      </c>
      <c r="D384" s="656">
        <f t="shared" si="56"/>
        <v>105.71000000000001</v>
      </c>
      <c r="E384" s="316">
        <f t="shared" si="55"/>
        <v>431.81</v>
      </c>
      <c r="F384" s="221">
        <f t="shared" si="57"/>
        <v>537.52</v>
      </c>
      <c r="G384" s="155">
        <f t="shared" si="58"/>
        <v>0.9669886844046272</v>
      </c>
      <c r="H384" s="93"/>
      <c r="J384" s="669">
        <v>39.76123500000003</v>
      </c>
      <c r="K384" s="98">
        <v>65.95170870000001</v>
      </c>
      <c r="L384" s="98">
        <f t="shared" si="59"/>
        <v>105.71294370000004</v>
      </c>
      <c r="M384" s="669">
        <v>233.86</v>
      </c>
      <c r="N384" s="98">
        <v>197.95</v>
      </c>
      <c r="O384" s="98">
        <f t="shared" si="60"/>
        <v>431.81</v>
      </c>
      <c r="P384" s="42"/>
    </row>
    <row r="385" spans="1:16" ht="15.75">
      <c r="A385" s="16">
        <v>9</v>
      </c>
      <c r="B385" s="631" t="s">
        <v>166</v>
      </c>
      <c r="C385" s="316">
        <f t="shared" si="54"/>
        <v>400.74</v>
      </c>
      <c r="D385" s="656">
        <f t="shared" si="56"/>
        <v>52.46</v>
      </c>
      <c r="E385" s="316">
        <f t="shared" si="55"/>
        <v>332.69</v>
      </c>
      <c r="F385" s="221">
        <f t="shared" si="57"/>
        <v>385.15</v>
      </c>
      <c r="G385" s="155">
        <f t="shared" si="58"/>
        <v>0.9610969706043818</v>
      </c>
      <c r="H385" s="93"/>
      <c r="J385" s="669">
        <v>15.27202859999997</v>
      </c>
      <c r="K385" s="98">
        <v>37.18274430000005</v>
      </c>
      <c r="L385" s="98">
        <f t="shared" si="59"/>
        <v>52.45477290000002</v>
      </c>
      <c r="M385" s="669">
        <v>185.23</v>
      </c>
      <c r="N385" s="98">
        <v>147.46</v>
      </c>
      <c r="O385" s="98">
        <f t="shared" si="60"/>
        <v>332.69</v>
      </c>
      <c r="P385" s="42"/>
    </row>
    <row r="386" spans="1:16" ht="15.75">
      <c r="A386" s="16">
        <v>10</v>
      </c>
      <c r="B386" s="631" t="s">
        <v>167</v>
      </c>
      <c r="C386" s="316">
        <f t="shared" si="54"/>
        <v>280.09000000000003</v>
      </c>
      <c r="D386" s="656">
        <f t="shared" si="56"/>
        <v>37.28</v>
      </c>
      <c r="E386" s="316">
        <f t="shared" si="55"/>
        <v>231.97</v>
      </c>
      <c r="F386" s="221">
        <f t="shared" si="57"/>
        <v>269.25</v>
      </c>
      <c r="G386" s="155">
        <f t="shared" si="58"/>
        <v>0.9612981541647326</v>
      </c>
      <c r="H386" s="93"/>
      <c r="J386" s="669">
        <v>14.221531000000013</v>
      </c>
      <c r="K386" s="98">
        <v>23.05651500000002</v>
      </c>
      <c r="L386" s="98">
        <f t="shared" si="59"/>
        <v>37.27804600000003</v>
      </c>
      <c r="M386" s="669">
        <v>131.21</v>
      </c>
      <c r="N386" s="98">
        <v>100.75999999999999</v>
      </c>
      <c r="O386" s="98">
        <f t="shared" si="60"/>
        <v>231.97</v>
      </c>
      <c r="P386" s="42"/>
    </row>
    <row r="387" spans="1:16" ht="15.75">
      <c r="A387" s="16">
        <v>11</v>
      </c>
      <c r="B387" s="631" t="s">
        <v>168</v>
      </c>
      <c r="C387" s="316">
        <f t="shared" si="54"/>
        <v>647.1299999999999</v>
      </c>
      <c r="D387" s="656">
        <f t="shared" si="56"/>
        <v>113.36999999999999</v>
      </c>
      <c r="E387" s="316">
        <f t="shared" si="55"/>
        <v>511.42</v>
      </c>
      <c r="F387" s="221">
        <f t="shared" si="57"/>
        <v>624.79</v>
      </c>
      <c r="G387" s="155">
        <f t="shared" si="58"/>
        <v>0.9654783428368335</v>
      </c>
      <c r="H387" s="93"/>
      <c r="J387" s="670">
        <v>40.967307500000004</v>
      </c>
      <c r="K387" s="98">
        <v>72.40882590000007</v>
      </c>
      <c r="L387" s="98">
        <f t="shared" si="59"/>
        <v>113.37613340000007</v>
      </c>
      <c r="M387" s="670">
        <v>279.42</v>
      </c>
      <c r="N387" s="98">
        <v>232</v>
      </c>
      <c r="O387" s="98">
        <f t="shared" si="60"/>
        <v>511.42</v>
      </c>
      <c r="P387" s="42"/>
    </row>
    <row r="388" spans="1:16" ht="15.75">
      <c r="A388" s="16">
        <v>12</v>
      </c>
      <c r="B388" s="631" t="s">
        <v>169</v>
      </c>
      <c r="C388" s="316">
        <f t="shared" si="54"/>
        <v>1183.88</v>
      </c>
      <c r="D388" s="656">
        <f t="shared" si="56"/>
        <v>205.04000000000002</v>
      </c>
      <c r="E388" s="316">
        <f t="shared" si="55"/>
        <v>924.6700000000001</v>
      </c>
      <c r="F388" s="221">
        <f t="shared" si="57"/>
        <v>1129.71</v>
      </c>
      <c r="G388" s="155">
        <f t="shared" si="58"/>
        <v>0.9542436733452714</v>
      </c>
      <c r="H388" s="93"/>
      <c r="J388" s="669">
        <v>108.91215370000003</v>
      </c>
      <c r="K388" s="98">
        <v>96.12863610000011</v>
      </c>
      <c r="L388" s="98">
        <f t="shared" si="59"/>
        <v>205.04078980000014</v>
      </c>
      <c r="M388" s="669">
        <v>458.39</v>
      </c>
      <c r="N388" s="98">
        <v>466.28000000000003</v>
      </c>
      <c r="O388" s="98">
        <f t="shared" si="60"/>
        <v>924.6700000000001</v>
      </c>
      <c r="P388" s="42"/>
    </row>
    <row r="389" spans="1:16" ht="15.75">
      <c r="A389" s="16">
        <v>13</v>
      </c>
      <c r="B389" s="631" t="s">
        <v>170</v>
      </c>
      <c r="C389" s="316">
        <f t="shared" si="54"/>
        <v>361.56</v>
      </c>
      <c r="D389" s="656">
        <f t="shared" si="56"/>
        <v>42.75</v>
      </c>
      <c r="E389" s="316">
        <f t="shared" si="55"/>
        <v>304.29999999999995</v>
      </c>
      <c r="F389" s="221">
        <f t="shared" si="57"/>
        <v>347.04999999999995</v>
      </c>
      <c r="G389" s="155">
        <f>F389/C389</f>
        <v>0.9598683482686137</v>
      </c>
      <c r="H389" s="93"/>
      <c r="J389" s="525">
        <v>24.953408800000034</v>
      </c>
      <c r="K389" s="98">
        <v>17.79596459999999</v>
      </c>
      <c r="L389" s="98">
        <f t="shared" si="59"/>
        <v>42.749373400000025</v>
      </c>
      <c r="M389" s="525">
        <v>161.01</v>
      </c>
      <c r="N389" s="98">
        <v>143.29</v>
      </c>
      <c r="O389" s="98">
        <f t="shared" si="60"/>
        <v>304.29999999999995</v>
      </c>
      <c r="P389" s="42"/>
    </row>
    <row r="390" spans="1:16" ht="15">
      <c r="A390" s="33"/>
      <c r="B390" s="456" t="s">
        <v>19</v>
      </c>
      <c r="C390" s="254">
        <f>SUM(C377:C389)</f>
        <v>7759.34</v>
      </c>
      <c r="D390" s="197">
        <f>SUM(D377:D389)</f>
        <v>1216.56</v>
      </c>
      <c r="E390" s="197">
        <f>SUM(E377:E389)</f>
        <v>6234.900000000001</v>
      </c>
      <c r="F390" s="197">
        <f>D390+E390</f>
        <v>7451.460000000001</v>
      </c>
      <c r="G390" s="424">
        <f t="shared" si="58"/>
        <v>0.9603213675389918</v>
      </c>
      <c r="H390" s="93"/>
      <c r="J390" s="147">
        <f aca="true" t="shared" si="61" ref="J390:O390">SUM(J377:J389)</f>
        <v>538.1937169000001</v>
      </c>
      <c r="K390" s="147">
        <f t="shared" si="61"/>
        <v>678.3833986400002</v>
      </c>
      <c r="L390" s="147">
        <f t="shared" si="61"/>
        <v>1216.5771155400005</v>
      </c>
      <c r="M390" s="147">
        <f t="shared" si="61"/>
        <v>3174.5200000000004</v>
      </c>
      <c r="N390" s="147">
        <f t="shared" si="61"/>
        <v>3060.3800000000006</v>
      </c>
      <c r="O390" s="147">
        <f t="shared" si="61"/>
        <v>6234.900000000001</v>
      </c>
      <c r="P390" s="42"/>
    </row>
    <row r="391" spans="1:16" ht="15.75">
      <c r="A391" s="757" t="s">
        <v>76</v>
      </c>
      <c r="B391" s="757"/>
      <c r="C391" s="25"/>
      <c r="D391" s="97"/>
      <c r="E391" s="121"/>
      <c r="F391" s="20"/>
      <c r="G391" s="37"/>
      <c r="H391" s="93"/>
      <c r="J391" s="13"/>
      <c r="K391" s="13"/>
      <c r="L391" s="13"/>
      <c r="M391" s="13"/>
      <c r="N391" s="13"/>
      <c r="O391" s="13"/>
      <c r="P391" s="13"/>
    </row>
    <row r="392" spans="1:16" ht="15">
      <c r="A392" s="97"/>
      <c r="B392" s="97"/>
      <c r="C392" s="25"/>
      <c r="D392" s="97"/>
      <c r="E392" s="121"/>
      <c r="F392" s="20"/>
      <c r="G392" s="37"/>
      <c r="J392" s="13"/>
      <c r="K392" s="13"/>
      <c r="L392" s="13"/>
      <c r="M392" s="13"/>
      <c r="N392" s="13"/>
      <c r="O392" s="13"/>
      <c r="P392" s="13"/>
    </row>
    <row r="393" spans="1:16" ht="15">
      <c r="A393" s="33" t="s">
        <v>12</v>
      </c>
      <c r="B393" s="33" t="s">
        <v>36</v>
      </c>
      <c r="C393" s="33" t="s">
        <v>34</v>
      </c>
      <c r="D393" s="33" t="s">
        <v>21</v>
      </c>
      <c r="E393" s="105" t="s">
        <v>22</v>
      </c>
      <c r="F393" s="1"/>
      <c r="G393" s="37"/>
      <c r="J393" s="13"/>
      <c r="K393" s="13"/>
      <c r="L393" s="13"/>
      <c r="M393" s="13"/>
      <c r="N393" s="13"/>
      <c r="O393" s="13"/>
      <c r="P393" s="13"/>
    </row>
    <row r="394" spans="1:16" ht="15.75">
      <c r="A394" s="352">
        <f>C390</f>
        <v>7759.34</v>
      </c>
      <c r="B394" s="147">
        <f>F390</f>
        <v>7451.460000000001</v>
      </c>
      <c r="C394" s="526">
        <f>B394/A394</f>
        <v>0.9603213675389918</v>
      </c>
      <c r="D394" s="147">
        <f>D413</f>
        <v>5111.86</v>
      </c>
      <c r="E394" s="527">
        <f>D394/A394</f>
        <v>0.6588008773942113</v>
      </c>
      <c r="F394" s="1"/>
      <c r="G394" s="37"/>
      <c r="J394" s="13"/>
      <c r="K394" s="13"/>
      <c r="L394" s="13"/>
      <c r="M394" s="13"/>
      <c r="N394" s="13"/>
      <c r="O394" s="13"/>
      <c r="P394" s="13"/>
    </row>
    <row r="395" spans="1:16" ht="15.75">
      <c r="A395" s="319" t="s">
        <v>197</v>
      </c>
      <c r="B395" s="497"/>
      <c r="C395" s="41"/>
      <c r="D395" s="101"/>
      <c r="E395" s="9"/>
      <c r="F395" s="1"/>
      <c r="G395" s="25"/>
      <c r="J395" s="13"/>
      <c r="K395" s="13"/>
      <c r="L395" s="13"/>
      <c r="M395" s="13"/>
      <c r="N395" s="13"/>
      <c r="O395" s="13"/>
      <c r="P395" s="13"/>
    </row>
    <row r="396" spans="1:16" ht="15.75">
      <c r="A396" s="319"/>
      <c r="B396" s="497"/>
      <c r="C396" s="41"/>
      <c r="D396" s="101"/>
      <c r="E396" s="9"/>
      <c r="F396" s="1"/>
      <c r="G396" s="25"/>
      <c r="J396" s="13"/>
      <c r="K396" s="13"/>
      <c r="L396" s="13"/>
      <c r="M396" s="13"/>
      <c r="N396" s="13"/>
      <c r="O396" s="13"/>
      <c r="P396" s="13"/>
    </row>
    <row r="397" spans="1:16" ht="15.75">
      <c r="A397" s="762" t="s">
        <v>77</v>
      </c>
      <c r="B397" s="762"/>
      <c r="C397" s="762"/>
      <c r="D397" s="762"/>
      <c r="E397" s="762"/>
      <c r="F397" s="40"/>
      <c r="G397" s="39"/>
      <c r="J397" s="13"/>
      <c r="K397" s="13"/>
      <c r="L397" s="13"/>
      <c r="M397" s="13"/>
      <c r="N397" s="13"/>
      <c r="O397" s="13"/>
      <c r="P397" s="13"/>
    </row>
    <row r="398" spans="1:16" ht="15.75" thickBot="1">
      <c r="A398" s="144" t="s">
        <v>265</v>
      </c>
      <c r="B398" s="498"/>
      <c r="C398" s="20"/>
      <c r="D398" s="97"/>
      <c r="E398" s="121" t="s">
        <v>31</v>
      </c>
      <c r="F398" s="20"/>
      <c r="G398" s="37"/>
      <c r="J398" s="13"/>
      <c r="K398" s="13"/>
      <c r="L398" s="13"/>
      <c r="M398" s="13"/>
      <c r="N398" s="13"/>
      <c r="O398" s="13"/>
      <c r="P398" s="13"/>
    </row>
    <row r="399" spans="1:16" ht="48.75" customHeight="1">
      <c r="A399" s="72" t="s">
        <v>8</v>
      </c>
      <c r="B399" s="73" t="s">
        <v>9</v>
      </c>
      <c r="C399" s="73" t="s">
        <v>302</v>
      </c>
      <c r="D399" s="73" t="s">
        <v>80</v>
      </c>
      <c r="E399" s="122" t="s">
        <v>37</v>
      </c>
      <c r="F399" s="20"/>
      <c r="G399" s="37"/>
      <c r="J399" s="786" t="s">
        <v>212</v>
      </c>
      <c r="K399" s="786"/>
      <c r="L399" s="786"/>
      <c r="M399" s="375"/>
      <c r="N399" s="13"/>
      <c r="O399" s="13"/>
      <c r="P399" s="13"/>
    </row>
    <row r="400" spans="1:16" ht="15.75">
      <c r="A400" s="74">
        <v>1</v>
      </c>
      <c r="B400" s="367" t="s">
        <v>158</v>
      </c>
      <c r="C400" s="316">
        <f>C377</f>
        <v>552.22</v>
      </c>
      <c r="D400" s="316">
        <f>L400</f>
        <v>353.1</v>
      </c>
      <c r="E400" s="152">
        <f>D400/C400</f>
        <v>0.6394190721089421</v>
      </c>
      <c r="F400" s="20"/>
      <c r="G400" s="37"/>
      <c r="J400" s="98">
        <v>154.64000000000001</v>
      </c>
      <c r="K400" s="98">
        <v>198.45999999999998</v>
      </c>
      <c r="L400" s="98">
        <f>SUM(J400:K400)</f>
        <v>353.1</v>
      </c>
      <c r="M400" s="13"/>
      <c r="N400" s="387"/>
      <c r="O400" s="387"/>
      <c r="P400" s="42"/>
    </row>
    <row r="401" spans="1:16" ht="18" customHeight="1">
      <c r="A401" s="74">
        <v>2</v>
      </c>
      <c r="B401" s="367" t="s">
        <v>159</v>
      </c>
      <c r="C401" s="316">
        <f aca="true" t="shared" si="62" ref="C401:C412">C378</f>
        <v>264.39</v>
      </c>
      <c r="D401" s="316">
        <f aca="true" t="shared" si="63" ref="D401:D412">L401</f>
        <v>176.42</v>
      </c>
      <c r="E401" s="152">
        <f aca="true" t="shared" si="64" ref="E401:E413">D401/C401</f>
        <v>0.667271833276599</v>
      </c>
      <c r="F401" s="20"/>
      <c r="G401" s="37"/>
      <c r="J401" s="98">
        <v>79.44</v>
      </c>
      <c r="K401" s="98">
        <v>96.97999999999999</v>
      </c>
      <c r="L401" s="98">
        <f aca="true" t="shared" si="65" ref="L401:L412">SUM(J401:K401)</f>
        <v>176.42</v>
      </c>
      <c r="M401" s="42" t="e">
        <f>#REF!+#REF!</f>
        <v>#REF!</v>
      </c>
      <c r="N401" s="387"/>
      <c r="O401" s="387"/>
      <c r="P401" s="42"/>
    </row>
    <row r="402" spans="1:16" ht="15.75">
      <c r="A402" s="74">
        <v>3</v>
      </c>
      <c r="B402" s="367" t="s">
        <v>160</v>
      </c>
      <c r="C402" s="316">
        <f t="shared" si="62"/>
        <v>442.26</v>
      </c>
      <c r="D402" s="316">
        <f t="shared" si="63"/>
        <v>288.07</v>
      </c>
      <c r="E402" s="152">
        <f t="shared" si="64"/>
        <v>0.6513589291367069</v>
      </c>
      <c r="F402" s="20"/>
      <c r="G402" s="37"/>
      <c r="J402" s="98">
        <v>138.48</v>
      </c>
      <c r="K402" s="98">
        <v>149.59</v>
      </c>
      <c r="L402" s="98">
        <f t="shared" si="65"/>
        <v>288.07</v>
      </c>
      <c r="M402" s="42" t="e">
        <f>#REF!+#REF!</f>
        <v>#REF!</v>
      </c>
      <c r="N402" s="387"/>
      <c r="O402" s="387"/>
      <c r="P402" s="42"/>
    </row>
    <row r="403" spans="1:16" ht="15.75">
      <c r="A403" s="74">
        <v>4</v>
      </c>
      <c r="B403" s="367" t="s">
        <v>161</v>
      </c>
      <c r="C403" s="316">
        <f t="shared" si="62"/>
        <v>256.31</v>
      </c>
      <c r="D403" s="316">
        <f t="shared" si="63"/>
        <v>174.82999999999998</v>
      </c>
      <c r="E403" s="152">
        <f t="shared" si="64"/>
        <v>0.682103702547696</v>
      </c>
      <c r="F403" s="20"/>
      <c r="G403" s="37"/>
      <c r="J403" s="98">
        <v>80.16999999999999</v>
      </c>
      <c r="K403" s="98">
        <v>94.66</v>
      </c>
      <c r="L403" s="98">
        <f t="shared" si="65"/>
        <v>174.82999999999998</v>
      </c>
      <c r="M403" s="42" t="e">
        <f>#REF!+#REF!</f>
        <v>#REF!</v>
      </c>
      <c r="N403" s="387"/>
      <c r="O403" s="387"/>
      <c r="P403" s="42"/>
    </row>
    <row r="404" spans="1:16" ht="15.75">
      <c r="A404" s="74">
        <v>5</v>
      </c>
      <c r="B404" s="368" t="s">
        <v>162</v>
      </c>
      <c r="C404" s="316">
        <f t="shared" si="62"/>
        <v>792.34</v>
      </c>
      <c r="D404" s="316">
        <f t="shared" si="63"/>
        <v>518.61</v>
      </c>
      <c r="E404" s="152">
        <f t="shared" si="64"/>
        <v>0.6545296211222454</v>
      </c>
      <c r="F404" s="20"/>
      <c r="G404" s="37"/>
      <c r="J404" s="98">
        <v>254.69</v>
      </c>
      <c r="K404" s="98">
        <v>263.92</v>
      </c>
      <c r="L404" s="98">
        <f t="shared" si="65"/>
        <v>518.61</v>
      </c>
      <c r="M404" s="42" t="e">
        <f>#REF!+#REF!</f>
        <v>#REF!</v>
      </c>
      <c r="N404" s="387"/>
      <c r="O404" s="387"/>
      <c r="P404" s="42"/>
    </row>
    <row r="405" spans="1:16" ht="15.75">
      <c r="A405" s="74">
        <v>6</v>
      </c>
      <c r="B405" s="367" t="s">
        <v>163</v>
      </c>
      <c r="C405" s="316">
        <f t="shared" si="62"/>
        <v>1300.37</v>
      </c>
      <c r="D405" s="316">
        <f t="shared" si="63"/>
        <v>848.06</v>
      </c>
      <c r="E405" s="152">
        <f t="shared" si="64"/>
        <v>0.6521682290425033</v>
      </c>
      <c r="F405" s="20"/>
      <c r="G405" s="37"/>
      <c r="J405" s="98">
        <v>497.63</v>
      </c>
      <c r="K405" s="98">
        <v>350.43</v>
      </c>
      <c r="L405" s="98">
        <f t="shared" si="65"/>
        <v>848.06</v>
      </c>
      <c r="M405" s="42" t="e">
        <f>#REF!+#REF!</f>
        <v>#REF!</v>
      </c>
      <c r="N405" s="387"/>
      <c r="O405" s="387"/>
      <c r="P405" s="42"/>
    </row>
    <row r="406" spans="1:16" ht="15.75">
      <c r="A406" s="74">
        <v>7</v>
      </c>
      <c r="B406" s="368" t="s">
        <v>164</v>
      </c>
      <c r="C406" s="316">
        <f t="shared" si="62"/>
        <v>722.1800000000001</v>
      </c>
      <c r="D406" s="316">
        <f t="shared" si="63"/>
        <v>496.04</v>
      </c>
      <c r="E406" s="152">
        <f t="shared" si="64"/>
        <v>0.6868647705558171</v>
      </c>
      <c r="F406" s="20"/>
      <c r="G406" s="37"/>
      <c r="J406" s="98">
        <v>222.13</v>
      </c>
      <c r="K406" s="98">
        <v>273.91</v>
      </c>
      <c r="L406" s="98">
        <f t="shared" si="65"/>
        <v>496.04</v>
      </c>
      <c r="M406" s="42" t="e">
        <f>#REF!+#REF!</f>
        <v>#REF!</v>
      </c>
      <c r="N406" s="387"/>
      <c r="O406" s="387"/>
      <c r="P406" s="42"/>
    </row>
    <row r="407" spans="1:16" ht="15.75">
      <c r="A407" s="74">
        <v>8</v>
      </c>
      <c r="B407" s="367" t="s">
        <v>165</v>
      </c>
      <c r="C407" s="316">
        <f t="shared" si="62"/>
        <v>555.8699999999999</v>
      </c>
      <c r="D407" s="316">
        <f t="shared" si="63"/>
        <v>354.8</v>
      </c>
      <c r="E407" s="152">
        <f t="shared" si="64"/>
        <v>0.6382787342364223</v>
      </c>
      <c r="F407" s="20"/>
      <c r="G407" s="37"/>
      <c r="J407" s="98">
        <v>155.86</v>
      </c>
      <c r="K407" s="98">
        <v>198.94</v>
      </c>
      <c r="L407" s="98">
        <f t="shared" si="65"/>
        <v>354.8</v>
      </c>
      <c r="M407" s="42" t="e">
        <f>#REF!+#REF!</f>
        <v>#REF!</v>
      </c>
      <c r="N407" s="387"/>
      <c r="O407" s="387"/>
      <c r="P407" s="42"/>
    </row>
    <row r="408" spans="1:16" ht="15.75">
      <c r="A408" s="74">
        <v>9</v>
      </c>
      <c r="B408" s="367" t="s">
        <v>166</v>
      </c>
      <c r="C408" s="316">
        <f t="shared" si="62"/>
        <v>400.74</v>
      </c>
      <c r="D408" s="316">
        <f t="shared" si="63"/>
        <v>269.34000000000003</v>
      </c>
      <c r="E408" s="152">
        <f t="shared" si="64"/>
        <v>0.6721066027848481</v>
      </c>
      <c r="F408" s="20"/>
      <c r="G408" s="37"/>
      <c r="J408" s="98">
        <v>122.64</v>
      </c>
      <c r="K408" s="98">
        <v>146.70000000000002</v>
      </c>
      <c r="L408" s="98">
        <f t="shared" si="65"/>
        <v>269.34000000000003</v>
      </c>
      <c r="M408" s="42" t="e">
        <f>#REF!+#REF!</f>
        <v>#REF!</v>
      </c>
      <c r="N408" s="387"/>
      <c r="O408" s="387"/>
      <c r="P408" s="42"/>
    </row>
    <row r="409" spans="1:16" ht="15.75">
      <c r="A409" s="74">
        <v>10</v>
      </c>
      <c r="B409" s="367" t="s">
        <v>167</v>
      </c>
      <c r="C409" s="316">
        <f t="shared" si="62"/>
        <v>280.09000000000003</v>
      </c>
      <c r="D409" s="316">
        <f t="shared" si="63"/>
        <v>194.20999999999998</v>
      </c>
      <c r="E409" s="152">
        <f t="shared" si="64"/>
        <v>0.693384269341997</v>
      </c>
      <c r="F409" s="20"/>
      <c r="G409" s="37"/>
      <c r="J409" s="98">
        <v>85.54</v>
      </c>
      <c r="K409" s="98">
        <v>108.66999999999999</v>
      </c>
      <c r="L409" s="98">
        <f t="shared" si="65"/>
        <v>194.20999999999998</v>
      </c>
      <c r="M409" s="42" t="e">
        <f>#REF!+#REF!</f>
        <v>#REF!</v>
      </c>
      <c r="N409" s="387"/>
      <c r="O409" s="387"/>
      <c r="P409" s="42"/>
    </row>
    <row r="410" spans="1:16" ht="15.75">
      <c r="A410" s="74">
        <v>11</v>
      </c>
      <c r="B410" s="367" t="s">
        <v>168</v>
      </c>
      <c r="C410" s="316">
        <f t="shared" si="62"/>
        <v>647.1299999999999</v>
      </c>
      <c r="D410" s="316">
        <f t="shared" si="63"/>
        <v>420.8</v>
      </c>
      <c r="E410" s="152">
        <f t="shared" si="64"/>
        <v>0.6502557445953674</v>
      </c>
      <c r="F410" s="20"/>
      <c r="G410" s="37"/>
      <c r="J410" s="98">
        <v>193.27</v>
      </c>
      <c r="K410" s="98">
        <v>227.53</v>
      </c>
      <c r="L410" s="98">
        <f t="shared" si="65"/>
        <v>420.8</v>
      </c>
      <c r="M410" s="42" t="e">
        <f>#REF!+#REF!</f>
        <v>#REF!</v>
      </c>
      <c r="N410" s="387"/>
      <c r="O410" s="387"/>
      <c r="P410" s="42"/>
    </row>
    <row r="411" spans="1:16" ht="15.75">
      <c r="A411" s="74">
        <v>12</v>
      </c>
      <c r="B411" s="367" t="s">
        <v>169</v>
      </c>
      <c r="C411" s="316">
        <f t="shared" si="62"/>
        <v>1183.88</v>
      </c>
      <c r="D411" s="316">
        <f t="shared" si="63"/>
        <v>765.76</v>
      </c>
      <c r="E411" s="152">
        <f t="shared" si="64"/>
        <v>0.6468223130722708</v>
      </c>
      <c r="F411" s="20"/>
      <c r="G411" s="37"/>
      <c r="J411" s="98">
        <v>391.41</v>
      </c>
      <c r="K411" s="98">
        <v>374.35</v>
      </c>
      <c r="L411" s="98">
        <f t="shared" si="65"/>
        <v>765.76</v>
      </c>
      <c r="M411" s="42" t="e">
        <f>#REF!+#REF!</f>
        <v>#REF!</v>
      </c>
      <c r="N411" s="387"/>
      <c r="O411" s="387"/>
      <c r="P411" s="42"/>
    </row>
    <row r="412" spans="1:16" ht="15.75">
      <c r="A412" s="74">
        <v>13</v>
      </c>
      <c r="B412" s="367" t="s">
        <v>170</v>
      </c>
      <c r="C412" s="316">
        <f t="shared" si="62"/>
        <v>361.56</v>
      </c>
      <c r="D412" s="316">
        <f t="shared" si="63"/>
        <v>251.82000000000002</v>
      </c>
      <c r="E412" s="152">
        <f t="shared" si="64"/>
        <v>0.6964819117158978</v>
      </c>
      <c r="F412" s="20"/>
      <c r="G412" s="37"/>
      <c r="J412" s="98">
        <v>123.03</v>
      </c>
      <c r="K412" s="98">
        <v>128.79000000000002</v>
      </c>
      <c r="L412" s="98">
        <f t="shared" si="65"/>
        <v>251.82000000000002</v>
      </c>
      <c r="M412" s="42" t="e">
        <f>#REF!+#REF!</f>
        <v>#REF!</v>
      </c>
      <c r="N412" s="387"/>
      <c r="O412" s="387"/>
      <c r="P412" s="42"/>
    </row>
    <row r="413" spans="1:16" ht="15.75" thickBot="1">
      <c r="A413" s="88"/>
      <c r="B413" s="456" t="s">
        <v>19</v>
      </c>
      <c r="C413" s="254">
        <f>SUM(C400:C412)</f>
        <v>7759.34</v>
      </c>
      <c r="D413" s="254">
        <f>SUM(D400:D412)</f>
        <v>5111.86</v>
      </c>
      <c r="E413" s="161">
        <f t="shared" si="64"/>
        <v>0.6588008773942113</v>
      </c>
      <c r="F413" s="2"/>
      <c r="G413" s="37"/>
      <c r="J413" s="147">
        <f>SUM(J400:J412)</f>
        <v>2498.9300000000007</v>
      </c>
      <c r="K413" s="147">
        <f>SUM(K400:K412)</f>
        <v>2612.9300000000003</v>
      </c>
      <c r="L413" s="147">
        <f>SUM(L400:L412)</f>
        <v>5111.86</v>
      </c>
      <c r="M413" s="42" t="e">
        <f>#REF!+#REF!</f>
        <v>#REF!</v>
      </c>
      <c r="N413" s="327"/>
      <c r="O413" s="382"/>
      <c r="P413" s="42"/>
    </row>
    <row r="414" spans="1:16" ht="21" customHeight="1">
      <c r="A414" s="572"/>
      <c r="B414" s="500"/>
      <c r="C414" s="613"/>
      <c r="D414" s="596"/>
      <c r="E414" s="571"/>
      <c r="F414" s="545"/>
      <c r="J414" s="13"/>
      <c r="K414" s="13"/>
      <c r="L414" s="13"/>
      <c r="M414" s="13"/>
      <c r="N414" s="13"/>
      <c r="O414" s="13"/>
      <c r="P414" s="13"/>
    </row>
    <row r="415" spans="1:8" ht="15">
      <c r="A415" s="243" t="s">
        <v>303</v>
      </c>
      <c r="B415" s="457"/>
      <c r="C415" s="247"/>
      <c r="D415" s="102"/>
      <c r="E415" s="129"/>
      <c r="F415" s="69"/>
      <c r="G415" s="68"/>
      <c r="H415" s="93"/>
    </row>
    <row r="416" spans="1:8" ht="15">
      <c r="A416" s="69"/>
      <c r="B416" s="102"/>
      <c r="C416" s="69"/>
      <c r="D416" s="102"/>
      <c r="E416" s="129"/>
      <c r="F416" s="69"/>
      <c r="G416" s="68"/>
      <c r="H416" s="93"/>
    </row>
    <row r="417" spans="1:8" ht="15">
      <c r="A417" s="265" t="s">
        <v>187</v>
      </c>
      <c r="B417" s="457"/>
      <c r="C417" s="247"/>
      <c r="D417" s="102"/>
      <c r="E417" s="129"/>
      <c r="F417" s="69"/>
      <c r="G417" s="68"/>
      <c r="H417" s="93"/>
    </row>
    <row r="418" spans="1:8" ht="15.75">
      <c r="A418" s="18"/>
      <c r="B418" s="491"/>
      <c r="C418" s="318"/>
      <c r="D418" s="101"/>
      <c r="E418" s="19"/>
      <c r="F418" s="2"/>
      <c r="G418" s="37"/>
      <c r="H418" s="93"/>
    </row>
    <row r="419" spans="1:8" ht="28.5">
      <c r="A419" s="238" t="s">
        <v>38</v>
      </c>
      <c r="B419" s="238" t="s">
        <v>16</v>
      </c>
      <c r="C419" s="238" t="s">
        <v>118</v>
      </c>
      <c r="D419" s="238" t="s">
        <v>119</v>
      </c>
      <c r="E419" s="239" t="s">
        <v>120</v>
      </c>
      <c r="F419" s="2"/>
      <c r="G419" s="37"/>
      <c r="H419" s="93"/>
    </row>
    <row r="420" spans="1:8" ht="15">
      <c r="A420" s="114">
        <v>1</v>
      </c>
      <c r="B420" s="631" t="s">
        <v>158</v>
      </c>
      <c r="C420" s="240">
        <f aca="true" t="shared" si="66" ref="C420:C433">E266</f>
        <v>0.6441430852659139</v>
      </c>
      <c r="D420" s="155">
        <f>E400</f>
        <v>0.6394190721089421</v>
      </c>
      <c r="E420" s="157">
        <f>(D420-C420)*100</f>
        <v>-0.4724013156971796</v>
      </c>
      <c r="F420" s="2"/>
      <c r="G420" s="37"/>
      <c r="H420" s="93"/>
    </row>
    <row r="421" spans="1:8" ht="15">
      <c r="A421" s="16">
        <v>2</v>
      </c>
      <c r="B421" s="631" t="s">
        <v>159</v>
      </c>
      <c r="C421" s="240">
        <f t="shared" si="66"/>
        <v>0.6720845184884193</v>
      </c>
      <c r="D421" s="155">
        <f aca="true" t="shared" si="67" ref="D421:D433">E401</f>
        <v>0.667271833276599</v>
      </c>
      <c r="E421" s="157">
        <f aca="true" t="shared" si="68" ref="E421:E433">(D421-C421)*100</f>
        <v>-0.4812685211820322</v>
      </c>
      <c r="F421" s="2"/>
      <c r="G421" s="37"/>
      <c r="H421" s="93"/>
    </row>
    <row r="422" spans="1:8" ht="15">
      <c r="A422" s="16">
        <v>3</v>
      </c>
      <c r="B422" s="631" t="s">
        <v>160</v>
      </c>
      <c r="C422" s="240">
        <f t="shared" si="66"/>
        <v>0.6561260021054336</v>
      </c>
      <c r="D422" s="155">
        <f t="shared" si="67"/>
        <v>0.6513589291367069</v>
      </c>
      <c r="E422" s="157">
        <f t="shared" si="68"/>
        <v>-0.47670729687266933</v>
      </c>
      <c r="F422" s="2"/>
      <c r="G422" s="37"/>
      <c r="H422" s="93"/>
    </row>
    <row r="423" spans="1:8" ht="15">
      <c r="A423" s="16">
        <v>4</v>
      </c>
      <c r="B423" s="631" t="s">
        <v>161</v>
      </c>
      <c r="C423" s="240">
        <f t="shared" si="66"/>
        <v>0.6872631376726803</v>
      </c>
      <c r="D423" s="155">
        <f t="shared" si="67"/>
        <v>0.682103702547696</v>
      </c>
      <c r="E423" s="157">
        <f t="shared" si="68"/>
        <v>-0.5159435124984291</v>
      </c>
      <c r="F423" s="2"/>
      <c r="G423" s="37"/>
      <c r="H423" s="93"/>
    </row>
    <row r="424" spans="1:8" ht="15">
      <c r="A424" s="16">
        <v>5</v>
      </c>
      <c r="B424" s="632" t="s">
        <v>162</v>
      </c>
      <c r="C424" s="240">
        <f t="shared" si="66"/>
        <v>0.6589678979423497</v>
      </c>
      <c r="D424" s="155">
        <f t="shared" si="67"/>
        <v>0.6545296211222454</v>
      </c>
      <c r="E424" s="157">
        <f t="shared" si="68"/>
        <v>-0.44382768201042255</v>
      </c>
      <c r="F424" s="2"/>
      <c r="G424" s="37"/>
      <c r="H424" s="93"/>
    </row>
    <row r="425" spans="1:8" ht="15">
      <c r="A425" s="16">
        <v>6</v>
      </c>
      <c r="B425" s="631" t="s">
        <v>163</v>
      </c>
      <c r="C425" s="240">
        <f t="shared" si="66"/>
        <v>0.6565188799102055</v>
      </c>
      <c r="D425" s="155">
        <f t="shared" si="67"/>
        <v>0.6521682290425033</v>
      </c>
      <c r="E425" s="157">
        <f t="shared" si="68"/>
        <v>-0.4350650867702255</v>
      </c>
      <c r="F425" s="2"/>
      <c r="G425" s="37"/>
      <c r="H425" s="93"/>
    </row>
    <row r="426" spans="1:8" ht="15">
      <c r="A426" s="16">
        <v>7</v>
      </c>
      <c r="B426" s="632" t="s">
        <v>164</v>
      </c>
      <c r="C426" s="240">
        <f t="shared" si="66"/>
        <v>0.6918652220266284</v>
      </c>
      <c r="D426" s="155">
        <f t="shared" si="67"/>
        <v>0.6868647705558171</v>
      </c>
      <c r="E426" s="157">
        <f t="shared" si="68"/>
        <v>-0.5000451470811296</v>
      </c>
      <c r="F426" s="2"/>
      <c r="G426" s="37"/>
      <c r="H426" s="93"/>
    </row>
    <row r="427" spans="1:8" ht="15">
      <c r="A427" s="16">
        <v>8</v>
      </c>
      <c r="B427" s="631" t="s">
        <v>165</v>
      </c>
      <c r="C427" s="240">
        <f t="shared" si="66"/>
        <v>0.6425919811890517</v>
      </c>
      <c r="D427" s="155">
        <f t="shared" si="67"/>
        <v>0.6382787342364223</v>
      </c>
      <c r="E427" s="157">
        <f t="shared" si="68"/>
        <v>-0.4313246952629357</v>
      </c>
      <c r="F427" s="2"/>
      <c r="G427" s="37"/>
      <c r="H427" s="93"/>
    </row>
    <row r="428" spans="1:8" ht="15">
      <c r="A428" s="16">
        <v>9</v>
      </c>
      <c r="B428" s="631" t="s">
        <v>166</v>
      </c>
      <c r="C428" s="240">
        <f t="shared" si="66"/>
        <v>0.6772518094897685</v>
      </c>
      <c r="D428" s="155">
        <f t="shared" si="67"/>
        <v>0.6721066027848481</v>
      </c>
      <c r="E428" s="157">
        <f t="shared" si="68"/>
        <v>-0.5145206704920358</v>
      </c>
      <c r="F428" s="2"/>
      <c r="G428" s="37"/>
      <c r="H428" s="93"/>
    </row>
    <row r="429" spans="1:8" ht="15">
      <c r="A429" s="16">
        <v>10</v>
      </c>
      <c r="B429" s="631" t="s">
        <v>167</v>
      </c>
      <c r="C429" s="240">
        <f t="shared" si="66"/>
        <v>0.698261258669735</v>
      </c>
      <c r="D429" s="155">
        <f t="shared" si="67"/>
        <v>0.693384269341997</v>
      </c>
      <c r="E429" s="157">
        <f t="shared" si="68"/>
        <v>-0.4876989327737946</v>
      </c>
      <c r="F429" s="2"/>
      <c r="G429" s="37"/>
      <c r="H429" s="93"/>
    </row>
    <row r="430" spans="1:8" ht="15">
      <c r="A430" s="16">
        <v>11</v>
      </c>
      <c r="B430" s="631" t="s">
        <v>168</v>
      </c>
      <c r="C430" s="240">
        <f t="shared" si="66"/>
        <v>0.6545940000968395</v>
      </c>
      <c r="D430" s="155">
        <f t="shared" si="67"/>
        <v>0.6502557445953674</v>
      </c>
      <c r="E430" s="157">
        <f t="shared" si="68"/>
        <v>-0.43382555014721547</v>
      </c>
      <c r="F430" s="2"/>
      <c r="G430" s="37"/>
      <c r="H430" s="93"/>
    </row>
    <row r="431" spans="1:8" ht="15">
      <c r="A431" s="16">
        <v>12</v>
      </c>
      <c r="B431" s="631" t="s">
        <v>169</v>
      </c>
      <c r="C431" s="240">
        <f t="shared" si="66"/>
        <v>0.6508642367452817</v>
      </c>
      <c r="D431" s="155">
        <f t="shared" si="67"/>
        <v>0.6468223130722708</v>
      </c>
      <c r="E431" s="157">
        <f t="shared" si="68"/>
        <v>-0.40419236730109276</v>
      </c>
      <c r="F431" s="2"/>
      <c r="G431" s="37"/>
      <c r="H431" s="93"/>
    </row>
    <row r="432" spans="1:8" ht="15">
      <c r="A432" s="114">
        <v>13</v>
      </c>
      <c r="B432" s="631" t="s">
        <v>170</v>
      </c>
      <c r="C432" s="240">
        <f t="shared" si="66"/>
        <v>0.7015030705229792</v>
      </c>
      <c r="D432" s="155">
        <f t="shared" si="67"/>
        <v>0.6964819117158978</v>
      </c>
      <c r="E432" s="157">
        <f>(D432-C432)*100</f>
        <v>-0.5021158807081427</v>
      </c>
      <c r="F432" s="2"/>
      <c r="G432" s="37"/>
      <c r="H432" s="93"/>
    </row>
    <row r="433" spans="1:8" ht="15">
      <c r="A433" s="739" t="s">
        <v>10</v>
      </c>
      <c r="B433" s="739"/>
      <c r="C433" s="353">
        <f t="shared" si="66"/>
        <v>0.6633545410908956</v>
      </c>
      <c r="D433" s="391">
        <f t="shared" si="67"/>
        <v>0.6588008773942113</v>
      </c>
      <c r="E433" s="425">
        <f t="shared" si="68"/>
        <v>-0.4553663696684307</v>
      </c>
      <c r="F433" s="2"/>
      <c r="G433" s="37"/>
      <c r="H433" s="93"/>
    </row>
    <row r="434" spans="1:8" ht="15.75">
      <c r="A434" s="18"/>
      <c r="B434" s="491"/>
      <c r="C434" s="318"/>
      <c r="D434" s="101"/>
      <c r="E434" s="19"/>
      <c r="F434" s="2"/>
      <c r="G434" s="37"/>
      <c r="H434" s="93"/>
    </row>
    <row r="435" spans="1:8" ht="15.75">
      <c r="A435" s="256" t="s">
        <v>304</v>
      </c>
      <c r="B435" s="499"/>
      <c r="C435" s="142"/>
      <c r="D435" s="103"/>
      <c r="E435" s="130"/>
      <c r="F435" s="70"/>
      <c r="G435" s="37"/>
      <c r="H435" s="93"/>
    </row>
    <row r="436" spans="1:8" ht="15.75">
      <c r="A436" s="138"/>
      <c r="B436" s="103"/>
      <c r="C436" s="70"/>
      <c r="D436" s="103"/>
      <c r="E436" s="131" t="s">
        <v>121</v>
      </c>
      <c r="F436" s="70"/>
      <c r="G436" s="37"/>
      <c r="H436" s="93"/>
    </row>
    <row r="437" spans="1:15" ht="57" customHeight="1">
      <c r="A437" s="225" t="s">
        <v>38</v>
      </c>
      <c r="B437" s="225" t="s">
        <v>16</v>
      </c>
      <c r="C437" s="225" t="s">
        <v>281</v>
      </c>
      <c r="D437" s="225" t="s">
        <v>122</v>
      </c>
      <c r="E437" s="226" t="s">
        <v>123</v>
      </c>
      <c r="F437" s="225" t="s">
        <v>136</v>
      </c>
      <c r="G437" s="37"/>
      <c r="H437" s="93"/>
      <c r="I437" s="225" t="s">
        <v>216</v>
      </c>
      <c r="J437" s="225" t="s">
        <v>217</v>
      </c>
      <c r="K437" s="225" t="s">
        <v>218</v>
      </c>
      <c r="L437" s="392" t="s">
        <v>219</v>
      </c>
      <c r="M437" s="16" t="s">
        <v>101</v>
      </c>
      <c r="N437" s="16" t="s">
        <v>192</v>
      </c>
      <c r="O437" s="16" t="s">
        <v>193</v>
      </c>
    </row>
    <row r="438" spans="1:16" ht="15.75">
      <c r="A438" s="16">
        <v>1</v>
      </c>
      <c r="B438" s="631" t="s">
        <v>158</v>
      </c>
      <c r="C438" s="278">
        <f>K438</f>
        <v>7537745</v>
      </c>
      <c r="D438" s="279">
        <f>O438</f>
        <v>926.52995</v>
      </c>
      <c r="E438" s="629">
        <f>D266</f>
        <v>794.6600000000001</v>
      </c>
      <c r="F438" s="280">
        <f aca="true" t="shared" si="69" ref="F438:F451">E438/D438</f>
        <v>0.857673300253273</v>
      </c>
      <c r="G438" s="25"/>
      <c r="H438" s="97"/>
      <c r="I438" s="259">
        <f>C149</f>
        <v>4082636</v>
      </c>
      <c r="J438" s="259">
        <f>C167</f>
        <v>3455109</v>
      </c>
      <c r="K438" s="17">
        <f>I438+J438</f>
        <v>7537745</v>
      </c>
      <c r="L438" s="13"/>
      <c r="M438" s="98">
        <f aca="true" t="shared" si="70" ref="M438:M451">I438*100/1000000</f>
        <v>408.2636</v>
      </c>
      <c r="N438" s="98">
        <f aca="true" t="shared" si="71" ref="N438:N451">J438*150/1000000</f>
        <v>518.26635</v>
      </c>
      <c r="O438" s="98">
        <f>M438+N438</f>
        <v>926.52995</v>
      </c>
      <c r="P438" s="13"/>
    </row>
    <row r="439" spans="1:16" ht="15.75">
      <c r="A439" s="16">
        <v>2</v>
      </c>
      <c r="B439" s="631" t="s">
        <v>159</v>
      </c>
      <c r="C439" s="278">
        <f aca="true" t="shared" si="72" ref="C439:C450">K439</f>
        <v>3625249</v>
      </c>
      <c r="D439" s="279">
        <f aca="true" t="shared" si="73" ref="D439:D450">O439</f>
        <v>443.59479999999996</v>
      </c>
      <c r="E439" s="629">
        <f aca="true" t="shared" si="74" ref="E439:E450">D267</f>
        <v>396.96</v>
      </c>
      <c r="F439" s="280">
        <f t="shared" si="69"/>
        <v>0.8948707243637662</v>
      </c>
      <c r="G439" s="25"/>
      <c r="H439" s="97"/>
      <c r="I439" s="259">
        <f aca="true" t="shared" si="75" ref="I439:I450">C150</f>
        <v>2003851</v>
      </c>
      <c r="J439" s="259">
        <f aca="true" t="shared" si="76" ref="J439:J450">C168</f>
        <v>1621398</v>
      </c>
      <c r="K439" s="17">
        <f aca="true" t="shared" si="77" ref="K439:K451">I439+J439</f>
        <v>3625249</v>
      </c>
      <c r="L439" s="13"/>
      <c r="M439" s="98">
        <f t="shared" si="70"/>
        <v>200.3851</v>
      </c>
      <c r="N439" s="98">
        <f t="shared" si="71"/>
        <v>243.2097</v>
      </c>
      <c r="O439" s="98">
        <f aca="true" t="shared" si="78" ref="O439:O450">M439+N439</f>
        <v>443.59479999999996</v>
      </c>
      <c r="P439" s="13"/>
    </row>
    <row r="440" spans="1:16" ht="15.75">
      <c r="A440" s="16">
        <v>3</v>
      </c>
      <c r="B440" s="631" t="s">
        <v>160</v>
      </c>
      <c r="C440" s="278">
        <f t="shared" si="72"/>
        <v>6140606</v>
      </c>
      <c r="D440" s="279">
        <f t="shared" si="73"/>
        <v>741.96425</v>
      </c>
      <c r="E440" s="629">
        <f t="shared" si="74"/>
        <v>648.2</v>
      </c>
      <c r="F440" s="280">
        <f t="shared" si="69"/>
        <v>0.873626997527172</v>
      </c>
      <c r="G440" s="25"/>
      <c r="H440" s="97"/>
      <c r="I440" s="259">
        <f t="shared" si="75"/>
        <v>3582533</v>
      </c>
      <c r="J440" s="259">
        <f t="shared" si="76"/>
        <v>2558073</v>
      </c>
      <c r="K440" s="17">
        <f t="shared" si="77"/>
        <v>6140606</v>
      </c>
      <c r="L440" s="13"/>
      <c r="M440" s="98">
        <f t="shared" si="70"/>
        <v>358.2533</v>
      </c>
      <c r="N440" s="98">
        <f t="shared" si="71"/>
        <v>383.71095</v>
      </c>
      <c r="O440" s="98">
        <f t="shared" si="78"/>
        <v>741.96425</v>
      </c>
      <c r="P440" s="13"/>
    </row>
    <row r="441" spans="1:16" ht="15.75">
      <c r="A441" s="16">
        <v>4</v>
      </c>
      <c r="B441" s="631" t="s">
        <v>161</v>
      </c>
      <c r="C441" s="278">
        <f t="shared" si="72"/>
        <v>3523527</v>
      </c>
      <c r="D441" s="279">
        <f t="shared" si="73"/>
        <v>430.03790000000004</v>
      </c>
      <c r="E441" s="629">
        <f t="shared" si="74"/>
        <v>393.52</v>
      </c>
      <c r="F441" s="280">
        <f t="shared" si="69"/>
        <v>0.9150821357838459</v>
      </c>
      <c r="G441" s="25"/>
      <c r="H441" s="97"/>
      <c r="I441" s="259">
        <f t="shared" si="75"/>
        <v>1969823</v>
      </c>
      <c r="J441" s="259">
        <f t="shared" si="76"/>
        <v>1553704</v>
      </c>
      <c r="K441" s="17">
        <f t="shared" si="77"/>
        <v>3523527</v>
      </c>
      <c r="L441" s="13"/>
      <c r="M441" s="98">
        <f t="shared" si="70"/>
        <v>196.9823</v>
      </c>
      <c r="N441" s="98">
        <f t="shared" si="71"/>
        <v>233.0556</v>
      </c>
      <c r="O441" s="98">
        <f t="shared" si="78"/>
        <v>430.03790000000004</v>
      </c>
      <c r="P441" s="13"/>
    </row>
    <row r="442" spans="1:16" ht="15.75">
      <c r="A442" s="16">
        <v>5</v>
      </c>
      <c r="B442" s="632" t="s">
        <v>162</v>
      </c>
      <c r="C442" s="278">
        <f t="shared" si="72"/>
        <v>11002447</v>
      </c>
      <c r="D442" s="279">
        <f t="shared" si="73"/>
        <v>1329.32735</v>
      </c>
      <c r="E442" s="629">
        <f t="shared" si="74"/>
        <v>1166.3600000000001</v>
      </c>
      <c r="F442" s="280">
        <f t="shared" si="69"/>
        <v>0.8774061558276072</v>
      </c>
      <c r="G442" s="25"/>
      <c r="H442" s="97"/>
      <c r="I442" s="259">
        <f t="shared" si="75"/>
        <v>6420794</v>
      </c>
      <c r="J442" s="259">
        <f t="shared" si="76"/>
        <v>4581653</v>
      </c>
      <c r="K442" s="17">
        <f t="shared" si="77"/>
        <v>11002447</v>
      </c>
      <c r="L442" s="13"/>
      <c r="M442" s="98">
        <f t="shared" si="70"/>
        <v>642.0794</v>
      </c>
      <c r="N442" s="98">
        <f t="shared" si="71"/>
        <v>687.24795</v>
      </c>
      <c r="O442" s="98">
        <f t="shared" si="78"/>
        <v>1329.32735</v>
      </c>
      <c r="P442" s="13"/>
    </row>
    <row r="443" spans="1:16" ht="15.75">
      <c r="A443" s="16">
        <v>6</v>
      </c>
      <c r="B443" s="631" t="s">
        <v>163</v>
      </c>
      <c r="C443" s="278">
        <f t="shared" si="72"/>
        <v>18732957</v>
      </c>
      <c r="D443" s="279">
        <f t="shared" si="73"/>
        <v>2181.3215</v>
      </c>
      <c r="E443" s="629">
        <f t="shared" si="74"/>
        <v>1906.8</v>
      </c>
      <c r="F443" s="280">
        <f t="shared" si="69"/>
        <v>0.8741489963767377</v>
      </c>
      <c r="G443" s="25"/>
      <c r="H443" s="97"/>
      <c r="I443" s="259">
        <f t="shared" si="75"/>
        <v>12572441</v>
      </c>
      <c r="J443" s="259">
        <f t="shared" si="76"/>
        <v>6160516</v>
      </c>
      <c r="K443" s="17">
        <f t="shared" si="77"/>
        <v>18732957</v>
      </c>
      <c r="L443" s="13"/>
      <c r="M443" s="98">
        <f t="shared" si="70"/>
        <v>1257.2441</v>
      </c>
      <c r="N443" s="98">
        <f t="shared" si="71"/>
        <v>924.0774</v>
      </c>
      <c r="O443" s="98">
        <f t="shared" si="78"/>
        <v>2181.3215</v>
      </c>
      <c r="P443" s="13"/>
    </row>
    <row r="444" spans="1:16" ht="15.75">
      <c r="A444" s="16">
        <v>7</v>
      </c>
      <c r="B444" s="632" t="s">
        <v>164</v>
      </c>
      <c r="C444" s="278">
        <f t="shared" si="72"/>
        <v>9903415</v>
      </c>
      <c r="D444" s="279">
        <f t="shared" si="73"/>
        <v>1211.6592500000002</v>
      </c>
      <c r="E444" s="629">
        <f t="shared" si="74"/>
        <v>1116.2</v>
      </c>
      <c r="F444" s="280">
        <f t="shared" si="69"/>
        <v>0.9212160927257395</v>
      </c>
      <c r="G444" s="25"/>
      <c r="H444" s="97"/>
      <c r="I444" s="259">
        <f t="shared" si="75"/>
        <v>5477060</v>
      </c>
      <c r="J444" s="259">
        <f t="shared" si="76"/>
        <v>4426355</v>
      </c>
      <c r="K444" s="17">
        <f t="shared" si="77"/>
        <v>9903415</v>
      </c>
      <c r="L444" s="13"/>
      <c r="M444" s="98">
        <f t="shared" si="70"/>
        <v>547.706</v>
      </c>
      <c r="N444" s="98">
        <f t="shared" si="71"/>
        <v>663.95325</v>
      </c>
      <c r="O444" s="98">
        <f t="shared" si="78"/>
        <v>1211.6592500000002</v>
      </c>
      <c r="P444" s="13"/>
    </row>
    <row r="445" spans="1:16" ht="15.75">
      <c r="A445" s="16">
        <v>8</v>
      </c>
      <c r="B445" s="631" t="s">
        <v>165</v>
      </c>
      <c r="C445" s="278">
        <f t="shared" si="72"/>
        <v>7594579</v>
      </c>
      <c r="D445" s="279">
        <f t="shared" si="73"/>
        <v>932.6658499999999</v>
      </c>
      <c r="E445" s="629">
        <f t="shared" si="74"/>
        <v>797.99</v>
      </c>
      <c r="F445" s="280">
        <f t="shared" si="69"/>
        <v>0.8556011780639338</v>
      </c>
      <c r="G445" s="25"/>
      <c r="H445" s="97"/>
      <c r="I445" s="259">
        <f t="shared" si="75"/>
        <v>4130420</v>
      </c>
      <c r="J445" s="259">
        <f t="shared" si="76"/>
        <v>3464159</v>
      </c>
      <c r="K445" s="17">
        <f t="shared" si="77"/>
        <v>7594579</v>
      </c>
      <c r="L445" s="13"/>
      <c r="M445" s="98">
        <f t="shared" si="70"/>
        <v>413.042</v>
      </c>
      <c r="N445" s="98">
        <f t="shared" si="71"/>
        <v>519.62385</v>
      </c>
      <c r="O445" s="98">
        <f t="shared" si="78"/>
        <v>932.6658499999999</v>
      </c>
      <c r="P445" s="13"/>
    </row>
    <row r="446" spans="1:16" ht="15.75">
      <c r="A446" s="16">
        <v>9</v>
      </c>
      <c r="B446" s="631" t="s">
        <v>166</v>
      </c>
      <c r="C446" s="278">
        <f t="shared" si="72"/>
        <v>5431991</v>
      </c>
      <c r="D446" s="279">
        <f t="shared" si="73"/>
        <v>672.3878500000001</v>
      </c>
      <c r="E446" s="629">
        <f t="shared" si="74"/>
        <v>606.3299999999999</v>
      </c>
      <c r="F446" s="280">
        <f t="shared" si="69"/>
        <v>0.9017563300705089</v>
      </c>
      <c r="G446" s="25"/>
      <c r="H446" s="97"/>
      <c r="I446" s="259">
        <f t="shared" si="75"/>
        <v>2848216</v>
      </c>
      <c r="J446" s="259">
        <f t="shared" si="76"/>
        <v>2583775</v>
      </c>
      <c r="K446" s="17">
        <f t="shared" si="77"/>
        <v>5431991</v>
      </c>
      <c r="L446" s="13"/>
      <c r="M446" s="98">
        <f t="shared" si="70"/>
        <v>284.8216</v>
      </c>
      <c r="N446" s="98">
        <f t="shared" si="71"/>
        <v>387.56625</v>
      </c>
      <c r="O446" s="98">
        <f t="shared" si="78"/>
        <v>672.3878500000001</v>
      </c>
      <c r="P446" s="13"/>
    </row>
    <row r="447" spans="1:16" ht="15.75">
      <c r="A447" s="16">
        <v>10</v>
      </c>
      <c r="B447" s="631" t="s">
        <v>167</v>
      </c>
      <c r="C447" s="278">
        <f t="shared" si="72"/>
        <v>3801905</v>
      </c>
      <c r="D447" s="279">
        <f t="shared" si="73"/>
        <v>469.95745</v>
      </c>
      <c r="E447" s="629">
        <f t="shared" si="74"/>
        <v>436.92999999999995</v>
      </c>
      <c r="F447" s="280">
        <f t="shared" si="69"/>
        <v>0.9297224674276362</v>
      </c>
      <c r="G447" s="25"/>
      <c r="H447" s="97"/>
      <c r="I447" s="259">
        <f t="shared" si="75"/>
        <v>2006566</v>
      </c>
      <c r="J447" s="259">
        <f t="shared" si="76"/>
        <v>1795339</v>
      </c>
      <c r="K447" s="17">
        <f t="shared" si="77"/>
        <v>3801905</v>
      </c>
      <c r="L447" s="13"/>
      <c r="M447" s="98">
        <f t="shared" si="70"/>
        <v>200.6566</v>
      </c>
      <c r="N447" s="98">
        <f t="shared" si="71"/>
        <v>269.30085</v>
      </c>
      <c r="O447" s="98">
        <f t="shared" si="78"/>
        <v>469.95745</v>
      </c>
      <c r="P447" s="13"/>
    </row>
    <row r="448" spans="1:16" ht="15.75">
      <c r="A448" s="16">
        <v>11</v>
      </c>
      <c r="B448" s="631" t="s">
        <v>168</v>
      </c>
      <c r="C448" s="278">
        <f t="shared" si="72"/>
        <v>8822121</v>
      </c>
      <c r="D448" s="279">
        <f t="shared" si="73"/>
        <v>1085.7647</v>
      </c>
      <c r="E448" s="629">
        <f t="shared" si="74"/>
        <v>946.34</v>
      </c>
      <c r="F448" s="280">
        <f t="shared" si="69"/>
        <v>0.8715884758456414</v>
      </c>
      <c r="G448" s="25"/>
      <c r="H448" s="97"/>
      <c r="I448" s="259">
        <f t="shared" si="75"/>
        <v>4751069</v>
      </c>
      <c r="J448" s="259">
        <f t="shared" si="76"/>
        <v>4071052</v>
      </c>
      <c r="K448" s="17">
        <f t="shared" si="77"/>
        <v>8822121</v>
      </c>
      <c r="L448" s="13"/>
      <c r="M448" s="98">
        <f t="shared" si="70"/>
        <v>475.1069</v>
      </c>
      <c r="N448" s="98">
        <f t="shared" si="71"/>
        <v>610.6578</v>
      </c>
      <c r="O448" s="98">
        <f t="shared" si="78"/>
        <v>1085.7647</v>
      </c>
      <c r="P448" s="13"/>
    </row>
    <row r="449" spans="1:16" ht="15.75">
      <c r="A449" s="16">
        <v>12</v>
      </c>
      <c r="B449" s="631" t="s">
        <v>169</v>
      </c>
      <c r="C449" s="278">
        <f t="shared" si="72"/>
        <v>16600234</v>
      </c>
      <c r="D449" s="279">
        <f t="shared" si="73"/>
        <v>1986.1311</v>
      </c>
      <c r="E449" s="629">
        <f t="shared" si="74"/>
        <v>1721.23</v>
      </c>
      <c r="F449" s="280">
        <f t="shared" si="69"/>
        <v>0.8666245647127725</v>
      </c>
      <c r="G449" s="25"/>
      <c r="H449" s="97"/>
      <c r="I449" s="259">
        <f t="shared" si="75"/>
        <v>10078080</v>
      </c>
      <c r="J449" s="259">
        <f t="shared" si="76"/>
        <v>6522154</v>
      </c>
      <c r="K449" s="17">
        <f t="shared" si="77"/>
        <v>16600234</v>
      </c>
      <c r="L449" s="13"/>
      <c r="M449" s="98">
        <f t="shared" si="70"/>
        <v>1007.808</v>
      </c>
      <c r="N449" s="98">
        <f t="shared" si="71"/>
        <v>978.3231</v>
      </c>
      <c r="O449" s="98">
        <f t="shared" si="78"/>
        <v>1986.1311</v>
      </c>
      <c r="P449" s="13"/>
    </row>
    <row r="450" spans="1:16" ht="15.75">
      <c r="A450" s="16">
        <v>13</v>
      </c>
      <c r="B450" s="631" t="s">
        <v>170</v>
      </c>
      <c r="C450" s="278">
        <f t="shared" si="72"/>
        <v>5020216</v>
      </c>
      <c r="D450" s="279">
        <f t="shared" si="73"/>
        <v>606.5943500000001</v>
      </c>
      <c r="E450" s="629">
        <f t="shared" si="74"/>
        <v>566.5899999999999</v>
      </c>
      <c r="F450" s="280">
        <f>E450/D450</f>
        <v>0.9340509023864133</v>
      </c>
      <c r="G450" s="25"/>
      <c r="H450" s="97"/>
      <c r="I450" s="259">
        <f t="shared" si="75"/>
        <v>2928761</v>
      </c>
      <c r="J450" s="259">
        <f t="shared" si="76"/>
        <v>2091455</v>
      </c>
      <c r="K450" s="17">
        <f t="shared" si="77"/>
        <v>5020216</v>
      </c>
      <c r="L450" s="13"/>
      <c r="M450" s="98">
        <f t="shared" si="70"/>
        <v>292.8761</v>
      </c>
      <c r="N450" s="98">
        <f t="shared" si="71"/>
        <v>313.71825</v>
      </c>
      <c r="O450" s="98">
        <f t="shared" si="78"/>
        <v>606.5943500000001</v>
      </c>
      <c r="P450" s="13"/>
    </row>
    <row r="451" spans="1:16" ht="15">
      <c r="A451" s="765" t="s">
        <v>19</v>
      </c>
      <c r="B451" s="765"/>
      <c r="C451" s="281">
        <f>SUM(C438:C450)</f>
        <v>107736992</v>
      </c>
      <c r="D451" s="274">
        <f>SUM(D438:D450)</f>
        <v>13017.936300000001</v>
      </c>
      <c r="E451" s="274">
        <f>SUM(E438:E450)</f>
        <v>11498.109999999999</v>
      </c>
      <c r="F451" s="282">
        <f t="shared" si="69"/>
        <v>0.8832513645039113</v>
      </c>
      <c r="G451" s="25"/>
      <c r="H451" s="97"/>
      <c r="I451" s="315">
        <f>SUM(I438:I450)</f>
        <v>62852250</v>
      </c>
      <c r="J451" s="315">
        <f>SUM(J438:J450)</f>
        <v>44884742</v>
      </c>
      <c r="K451" s="336">
        <f t="shared" si="77"/>
        <v>107736992</v>
      </c>
      <c r="L451" s="13"/>
      <c r="M451" s="147">
        <f t="shared" si="70"/>
        <v>6285.225</v>
      </c>
      <c r="N451" s="147">
        <f t="shared" si="71"/>
        <v>6732.7113</v>
      </c>
      <c r="O451" s="147">
        <f>M451+N451</f>
        <v>13017.936300000001</v>
      </c>
      <c r="P451" s="13"/>
    </row>
    <row r="452" spans="1:8" ht="15.75">
      <c r="A452" s="18"/>
      <c r="B452" s="491"/>
      <c r="C452" s="318"/>
      <c r="D452" s="101"/>
      <c r="E452" s="19"/>
      <c r="F452" s="2"/>
      <c r="G452" s="37"/>
      <c r="H452" s="93"/>
    </row>
    <row r="453" spans="1:21" ht="15.75">
      <c r="A453" s="18"/>
      <c r="B453" s="491"/>
      <c r="C453" s="318"/>
      <c r="D453" s="101"/>
      <c r="E453" s="19"/>
      <c r="F453" s="2"/>
      <c r="G453" s="37"/>
      <c r="H453" s="93"/>
      <c r="T453" s="1" t="s">
        <v>229</v>
      </c>
      <c r="U453" s="1" t="s">
        <v>230</v>
      </c>
    </row>
    <row r="454" spans="1:34" s="553" customFormat="1" ht="15.75">
      <c r="A454" s="78" t="s">
        <v>305</v>
      </c>
      <c r="B454" s="491"/>
      <c r="C454" s="660"/>
      <c r="D454" s="198"/>
      <c r="E454" s="199"/>
      <c r="F454" s="200"/>
      <c r="G454" s="184"/>
      <c r="H454" s="323"/>
      <c r="I454" s="170"/>
      <c r="J454" s="170"/>
      <c r="K454" s="170"/>
      <c r="L454" s="170"/>
      <c r="M454" s="170"/>
      <c r="N454" s="170"/>
      <c r="O454" s="170"/>
      <c r="P454" s="170"/>
      <c r="Q454" s="170"/>
      <c r="R454" s="170"/>
      <c r="S454" s="170"/>
      <c r="T454" s="170">
        <v>4.35</v>
      </c>
      <c r="U454" s="170">
        <v>6.51</v>
      </c>
      <c r="V454" s="170"/>
      <c r="W454" s="170"/>
      <c r="X454" s="170"/>
      <c r="Y454" s="170"/>
      <c r="Z454" s="170"/>
      <c r="AA454" s="170"/>
      <c r="AB454" s="170"/>
      <c r="AC454" s="170"/>
      <c r="AD454" s="170"/>
      <c r="AE454" s="170"/>
      <c r="AF454" s="170"/>
      <c r="AG454" s="170"/>
      <c r="AH454" s="170"/>
    </row>
    <row r="455" spans="1:7" ht="15.75">
      <c r="A455" s="18"/>
      <c r="B455" s="491"/>
      <c r="C455" s="318"/>
      <c r="D455" s="101"/>
      <c r="E455" s="773" t="s">
        <v>124</v>
      </c>
      <c r="F455" s="773"/>
      <c r="G455" s="37"/>
    </row>
    <row r="456" spans="1:34" s="569" customFormat="1" ht="57">
      <c r="A456" s="225" t="s">
        <v>38</v>
      </c>
      <c r="B456" s="225" t="s">
        <v>16</v>
      </c>
      <c r="C456" s="225" t="str">
        <f>C437</f>
        <v>No. of Meals served during 01.04.19 to 31.03.20   </v>
      </c>
      <c r="D456" s="225" t="s">
        <v>134</v>
      </c>
      <c r="E456" s="226" t="s">
        <v>135</v>
      </c>
      <c r="F456" s="225" t="s">
        <v>136</v>
      </c>
      <c r="G456" s="209"/>
      <c r="H456" s="556"/>
      <c r="I456" s="204"/>
      <c r="J456" s="204"/>
      <c r="K456" s="204"/>
      <c r="L456" s="789" t="s">
        <v>226</v>
      </c>
      <c r="M456" s="790"/>
      <c r="N456" s="791"/>
      <c r="O456" s="204"/>
      <c r="P456" s="789" t="s">
        <v>225</v>
      </c>
      <c r="Q456" s="790"/>
      <c r="R456" s="791"/>
      <c r="S456" s="204"/>
      <c r="T456" s="793" t="s">
        <v>194</v>
      </c>
      <c r="U456" s="794"/>
      <c r="V456" s="795"/>
      <c r="W456" s="204"/>
      <c r="X456" s="204"/>
      <c r="Y456" s="204"/>
      <c r="Z456" s="204"/>
      <c r="AA456" s="204"/>
      <c r="AB456" s="204"/>
      <c r="AC456" s="204"/>
      <c r="AD456" s="204"/>
      <c r="AE456" s="204"/>
      <c r="AF456" s="204"/>
      <c r="AG456" s="204"/>
      <c r="AH456" s="204"/>
    </row>
    <row r="457" spans="1:22" ht="15.75">
      <c r="A457" s="139">
        <v>1</v>
      </c>
      <c r="B457" s="631" t="s">
        <v>158</v>
      </c>
      <c r="C457" s="278">
        <f>C438</f>
        <v>7537745</v>
      </c>
      <c r="D457" s="279">
        <f>V457</f>
        <v>583.6943630000001</v>
      </c>
      <c r="E457" s="629">
        <f>D400</f>
        <v>353.1</v>
      </c>
      <c r="F457" s="155">
        <f>E457/D457</f>
        <v>0.6049398835808184</v>
      </c>
      <c r="G457" s="37"/>
      <c r="L457" s="259">
        <v>5632480</v>
      </c>
      <c r="M457" s="259">
        <v>4938290</v>
      </c>
      <c r="N457" s="16">
        <f>L457+M457</f>
        <v>10570770</v>
      </c>
      <c r="P457" s="464">
        <v>4983080</v>
      </c>
      <c r="Q457" s="465">
        <v>4066276</v>
      </c>
      <c r="R457" s="16">
        <f>P457+Q457</f>
        <v>9049356</v>
      </c>
      <c r="T457" s="98">
        <f>(L457*4.48)/100000</f>
        <v>252.33510400000003</v>
      </c>
      <c r="U457" s="98">
        <f>(M457*6.71)/100000</f>
        <v>331.359259</v>
      </c>
      <c r="V457" s="98">
        <f>T457+U457</f>
        <v>583.6943630000001</v>
      </c>
    </row>
    <row r="458" spans="1:22" ht="15.75">
      <c r="A458" s="139">
        <v>2</v>
      </c>
      <c r="B458" s="631" t="s">
        <v>159</v>
      </c>
      <c r="C458" s="278">
        <f aca="true" t="shared" si="79" ref="C458:C469">C439</f>
        <v>3625249</v>
      </c>
      <c r="D458" s="279">
        <f aca="true" t="shared" si="80" ref="D458:D469">V458</f>
        <v>280.35596350000003</v>
      </c>
      <c r="E458" s="629">
        <f aca="true" t="shared" si="81" ref="E458:E469">D401</f>
        <v>176.42</v>
      </c>
      <c r="F458" s="155">
        <f aca="true" t="shared" si="82" ref="F458:F470">E458/D458</f>
        <v>0.6292714369173744</v>
      </c>
      <c r="G458" s="37"/>
      <c r="L458" s="259">
        <v>2797675</v>
      </c>
      <c r="M458" s="259">
        <v>2310285</v>
      </c>
      <c r="N458" s="16">
        <f aca="true" t="shared" si="83" ref="N458:N470">L458+M458</f>
        <v>5107960</v>
      </c>
      <c r="P458" s="464">
        <v>2487304</v>
      </c>
      <c r="Q458" s="465">
        <v>1882804</v>
      </c>
      <c r="R458" s="16">
        <f aca="true" t="shared" si="84" ref="R458:R470">P458+Q458</f>
        <v>4370108</v>
      </c>
      <c r="T458" s="98">
        <f aca="true" t="shared" si="85" ref="T458:T469">(L458*4.48)/100000</f>
        <v>125.33584000000002</v>
      </c>
      <c r="U458" s="98">
        <f aca="true" t="shared" si="86" ref="U458:U469">(M458*6.71)/100000</f>
        <v>155.02012349999998</v>
      </c>
      <c r="V458" s="98">
        <f aca="true" t="shared" si="87" ref="V458:V469">T458+U458</f>
        <v>280.35596350000003</v>
      </c>
    </row>
    <row r="459" spans="1:22" ht="15.75">
      <c r="A459" s="139">
        <v>3</v>
      </c>
      <c r="B459" s="631" t="s">
        <v>160</v>
      </c>
      <c r="C459" s="278">
        <f t="shared" si="79"/>
        <v>6140606</v>
      </c>
      <c r="D459" s="279">
        <f t="shared" si="80"/>
        <v>431.813534</v>
      </c>
      <c r="E459" s="629">
        <f t="shared" si="81"/>
        <v>288.07</v>
      </c>
      <c r="F459" s="155">
        <f t="shared" si="82"/>
        <v>0.6671166541065384</v>
      </c>
      <c r="G459" s="37"/>
      <c r="L459" s="259">
        <v>4549130</v>
      </c>
      <c r="M459" s="259">
        <v>3398100</v>
      </c>
      <c r="N459" s="16">
        <f t="shared" si="83"/>
        <v>7947230</v>
      </c>
      <c r="P459" s="464">
        <v>4297915</v>
      </c>
      <c r="Q459" s="465">
        <v>2994700</v>
      </c>
      <c r="R459" s="16">
        <f t="shared" si="84"/>
        <v>7292615</v>
      </c>
      <c r="T459" s="98">
        <f t="shared" si="85"/>
        <v>203.801024</v>
      </c>
      <c r="U459" s="98">
        <f t="shared" si="86"/>
        <v>228.01251</v>
      </c>
      <c r="V459" s="98">
        <f t="shared" si="87"/>
        <v>431.813534</v>
      </c>
    </row>
    <row r="460" spans="1:22" ht="15.75">
      <c r="A460" s="139">
        <v>4</v>
      </c>
      <c r="B460" s="631" t="s">
        <v>161</v>
      </c>
      <c r="C460" s="278">
        <f t="shared" si="79"/>
        <v>3523527</v>
      </c>
      <c r="D460" s="279">
        <f t="shared" si="80"/>
        <v>267.8207815</v>
      </c>
      <c r="E460" s="629">
        <f t="shared" si="81"/>
        <v>174.82999999999998</v>
      </c>
      <c r="F460" s="155">
        <f t="shared" si="82"/>
        <v>0.6527872819309206</v>
      </c>
      <c r="G460" s="37"/>
      <c r="L460" s="259">
        <v>2730465</v>
      </c>
      <c r="M460" s="259">
        <v>2168345</v>
      </c>
      <c r="N460" s="16">
        <f t="shared" si="83"/>
        <v>4898810</v>
      </c>
      <c r="P460" s="464">
        <v>2334152</v>
      </c>
      <c r="Q460" s="465">
        <v>1776801</v>
      </c>
      <c r="R460" s="16">
        <f t="shared" si="84"/>
        <v>4110953</v>
      </c>
      <c r="T460" s="98">
        <f t="shared" si="85"/>
        <v>122.32483200000001</v>
      </c>
      <c r="U460" s="98">
        <f t="shared" si="86"/>
        <v>145.4959495</v>
      </c>
      <c r="V460" s="98">
        <f t="shared" si="87"/>
        <v>267.8207815</v>
      </c>
    </row>
    <row r="461" spans="1:22" ht="15.75">
      <c r="A461" s="139">
        <v>5</v>
      </c>
      <c r="B461" s="632" t="s">
        <v>162</v>
      </c>
      <c r="C461" s="278">
        <f t="shared" si="79"/>
        <v>11002447</v>
      </c>
      <c r="D461" s="279">
        <f t="shared" si="80"/>
        <v>799.3805590000001</v>
      </c>
      <c r="E461" s="629">
        <f t="shared" si="81"/>
        <v>518.61</v>
      </c>
      <c r="F461" s="155">
        <f t="shared" si="82"/>
        <v>0.6487648394261236</v>
      </c>
      <c r="G461" s="37"/>
      <c r="L461" s="259">
        <v>8698290</v>
      </c>
      <c r="M461" s="259">
        <v>6105770</v>
      </c>
      <c r="N461" s="16">
        <f t="shared" si="83"/>
        <v>14804060</v>
      </c>
      <c r="P461" s="464">
        <v>7554752</v>
      </c>
      <c r="Q461" s="465">
        <v>5260766</v>
      </c>
      <c r="R461" s="16">
        <f t="shared" si="84"/>
        <v>12815518</v>
      </c>
      <c r="T461" s="98">
        <f t="shared" si="85"/>
        <v>389.683392</v>
      </c>
      <c r="U461" s="98">
        <f t="shared" si="86"/>
        <v>409.69716700000004</v>
      </c>
      <c r="V461" s="98">
        <f t="shared" si="87"/>
        <v>799.3805590000001</v>
      </c>
    </row>
    <row r="462" spans="1:22" ht="15.75">
      <c r="A462" s="139">
        <v>6</v>
      </c>
      <c r="B462" s="631" t="s">
        <v>163</v>
      </c>
      <c r="C462" s="278">
        <f t="shared" si="79"/>
        <v>18732957</v>
      </c>
      <c r="D462" s="279">
        <f t="shared" si="80"/>
        <v>1261.2337435000002</v>
      </c>
      <c r="E462" s="629">
        <f t="shared" si="81"/>
        <v>848.06</v>
      </c>
      <c r="F462" s="155">
        <f t="shared" si="82"/>
        <v>0.6724050988729353</v>
      </c>
      <c r="G462" s="37"/>
      <c r="L462" s="259">
        <v>16253305</v>
      </c>
      <c r="M462" s="259">
        <v>7944645</v>
      </c>
      <c r="N462" s="16">
        <f t="shared" si="83"/>
        <v>24197950</v>
      </c>
      <c r="P462" s="464">
        <v>14501854</v>
      </c>
      <c r="Q462" s="465">
        <v>6882131</v>
      </c>
      <c r="R462" s="16">
        <f t="shared" si="84"/>
        <v>21383985</v>
      </c>
      <c r="T462" s="98">
        <f t="shared" si="85"/>
        <v>728.1480640000001</v>
      </c>
      <c r="U462" s="98">
        <f t="shared" si="86"/>
        <v>533.0856795000001</v>
      </c>
      <c r="V462" s="98">
        <f t="shared" si="87"/>
        <v>1261.2337435000002</v>
      </c>
    </row>
    <row r="463" spans="1:22" ht="15.75">
      <c r="A463" s="139">
        <v>7</v>
      </c>
      <c r="B463" s="632" t="s">
        <v>164</v>
      </c>
      <c r="C463" s="278">
        <f t="shared" si="79"/>
        <v>9903415</v>
      </c>
      <c r="D463" s="279">
        <f t="shared" si="80"/>
        <v>758.2362655</v>
      </c>
      <c r="E463" s="629">
        <f t="shared" si="81"/>
        <v>496.04</v>
      </c>
      <c r="F463" s="155">
        <f t="shared" si="82"/>
        <v>0.6542024202349367</v>
      </c>
      <c r="G463" s="37"/>
      <c r="L463" s="259">
        <v>7688025</v>
      </c>
      <c r="M463" s="259">
        <v>6167105</v>
      </c>
      <c r="N463" s="16">
        <f t="shared" si="83"/>
        <v>13855130</v>
      </c>
      <c r="P463" s="464">
        <v>6821060</v>
      </c>
      <c r="Q463" s="465">
        <v>5505203</v>
      </c>
      <c r="R463" s="16">
        <f t="shared" si="84"/>
        <v>12326263</v>
      </c>
      <c r="T463" s="98">
        <f t="shared" si="85"/>
        <v>344.42352</v>
      </c>
      <c r="U463" s="98">
        <f t="shared" si="86"/>
        <v>413.81274549999995</v>
      </c>
      <c r="V463" s="98">
        <f t="shared" si="87"/>
        <v>758.2362655</v>
      </c>
    </row>
    <row r="464" spans="1:22" ht="15.75">
      <c r="A464" s="139">
        <v>8</v>
      </c>
      <c r="B464" s="631" t="s">
        <v>165</v>
      </c>
      <c r="C464" s="278">
        <f t="shared" si="79"/>
        <v>7594579</v>
      </c>
      <c r="D464" s="279">
        <f t="shared" si="80"/>
        <v>585.9109535</v>
      </c>
      <c r="E464" s="629">
        <f t="shared" si="81"/>
        <v>354.8</v>
      </c>
      <c r="F464" s="155">
        <f t="shared" si="82"/>
        <v>0.6055527685232122</v>
      </c>
      <c r="G464" s="37"/>
      <c r="L464" s="259">
        <v>5688645</v>
      </c>
      <c r="M464" s="259">
        <v>4933825</v>
      </c>
      <c r="N464" s="16">
        <f t="shared" si="83"/>
        <v>10622470</v>
      </c>
      <c r="P464" s="464">
        <v>4937339</v>
      </c>
      <c r="Q464" s="465">
        <v>4061658</v>
      </c>
      <c r="R464" s="16">
        <f t="shared" si="84"/>
        <v>8998997</v>
      </c>
      <c r="T464" s="98">
        <f t="shared" si="85"/>
        <v>254.85129600000002</v>
      </c>
      <c r="U464" s="98">
        <f t="shared" si="86"/>
        <v>331.0596575</v>
      </c>
      <c r="V464" s="98">
        <f t="shared" si="87"/>
        <v>585.9109535</v>
      </c>
    </row>
    <row r="465" spans="1:22" ht="15.75">
      <c r="A465" s="139">
        <v>9</v>
      </c>
      <c r="B465" s="631" t="s">
        <v>166</v>
      </c>
      <c r="C465" s="278">
        <f t="shared" si="79"/>
        <v>5431991</v>
      </c>
      <c r="D465" s="279">
        <f t="shared" si="80"/>
        <v>413.47897500000005</v>
      </c>
      <c r="E465" s="629">
        <f t="shared" si="81"/>
        <v>269.34000000000003</v>
      </c>
      <c r="F465" s="155">
        <f t="shared" si="82"/>
        <v>0.6513995058636295</v>
      </c>
      <c r="G465" s="37"/>
      <c r="L465" s="259">
        <v>4060330</v>
      </c>
      <c r="M465" s="259">
        <v>3451210</v>
      </c>
      <c r="N465" s="16">
        <f t="shared" si="83"/>
        <v>7511540</v>
      </c>
      <c r="P465" s="464">
        <v>3840278</v>
      </c>
      <c r="Q465" s="465">
        <v>2985064</v>
      </c>
      <c r="R465" s="16">
        <f t="shared" si="84"/>
        <v>6825342</v>
      </c>
      <c r="T465" s="98">
        <f t="shared" si="85"/>
        <v>181.90278400000003</v>
      </c>
      <c r="U465" s="98">
        <f t="shared" si="86"/>
        <v>231.57619100000002</v>
      </c>
      <c r="V465" s="98">
        <f t="shared" si="87"/>
        <v>413.47897500000005</v>
      </c>
    </row>
    <row r="466" spans="1:22" ht="15.75">
      <c r="A466" s="139">
        <v>10</v>
      </c>
      <c r="B466" s="631" t="s">
        <v>167</v>
      </c>
      <c r="C466" s="278">
        <f t="shared" si="79"/>
        <v>3801905</v>
      </c>
      <c r="D466" s="279">
        <f t="shared" si="80"/>
        <v>300.1038125</v>
      </c>
      <c r="E466" s="629">
        <f t="shared" si="81"/>
        <v>194.20999999999998</v>
      </c>
      <c r="F466" s="155">
        <f t="shared" si="82"/>
        <v>0.647142728318388</v>
      </c>
      <c r="G466" s="37"/>
      <c r="L466" s="259">
        <v>2882980</v>
      </c>
      <c r="M466" s="259">
        <v>2547635</v>
      </c>
      <c r="N466" s="16">
        <f t="shared" si="83"/>
        <v>5430615</v>
      </c>
      <c r="P466" s="464">
        <v>2642926</v>
      </c>
      <c r="Q466" s="465">
        <v>2269433</v>
      </c>
      <c r="R466" s="16">
        <f t="shared" si="84"/>
        <v>4912359</v>
      </c>
      <c r="T466" s="98">
        <f t="shared" si="85"/>
        <v>129.15750400000002</v>
      </c>
      <c r="U466" s="98">
        <f t="shared" si="86"/>
        <v>170.94630850000001</v>
      </c>
      <c r="V466" s="98">
        <f t="shared" si="87"/>
        <v>300.1038125</v>
      </c>
    </row>
    <row r="467" spans="1:22" ht="15.75">
      <c r="A467" s="139">
        <v>11</v>
      </c>
      <c r="B467" s="631" t="s">
        <v>168</v>
      </c>
      <c r="C467" s="278">
        <f t="shared" si="79"/>
        <v>8822121</v>
      </c>
      <c r="D467" s="279">
        <f t="shared" si="80"/>
        <v>682.4373445000001</v>
      </c>
      <c r="E467" s="629">
        <f t="shared" si="81"/>
        <v>420.8</v>
      </c>
      <c r="F467" s="155">
        <f t="shared" si="82"/>
        <v>0.6166133834723049</v>
      </c>
      <c r="G467" s="37"/>
      <c r="L467" s="259">
        <v>6666950</v>
      </c>
      <c r="M467" s="259">
        <v>5719195</v>
      </c>
      <c r="N467" s="16">
        <f t="shared" si="83"/>
        <v>12386145</v>
      </c>
      <c r="P467" s="464">
        <v>5918173</v>
      </c>
      <c r="Q467" s="465">
        <v>4769959</v>
      </c>
      <c r="R467" s="16">
        <f t="shared" si="84"/>
        <v>10688132</v>
      </c>
      <c r="T467" s="98">
        <f t="shared" si="85"/>
        <v>298.67936000000003</v>
      </c>
      <c r="U467" s="98">
        <f t="shared" si="86"/>
        <v>383.7579845</v>
      </c>
      <c r="V467" s="98">
        <f t="shared" si="87"/>
        <v>682.4373445000001</v>
      </c>
    </row>
    <row r="468" spans="1:22" ht="15.75">
      <c r="A468" s="139">
        <v>12</v>
      </c>
      <c r="B468" s="631" t="s">
        <v>169</v>
      </c>
      <c r="C468" s="278">
        <f t="shared" si="79"/>
        <v>16600234</v>
      </c>
      <c r="D468" s="279">
        <f t="shared" si="80"/>
        <v>1218.3533875</v>
      </c>
      <c r="E468" s="629">
        <f t="shared" si="81"/>
        <v>765.76</v>
      </c>
      <c r="F468" s="155">
        <f t="shared" si="82"/>
        <v>0.6285204341010625</v>
      </c>
      <c r="G468" s="37"/>
      <c r="L468" s="259">
        <v>14195175</v>
      </c>
      <c r="M468" s="259">
        <v>8679725</v>
      </c>
      <c r="N468" s="16">
        <f t="shared" si="83"/>
        <v>22874900</v>
      </c>
      <c r="P468" s="464">
        <v>12078108</v>
      </c>
      <c r="Q468" s="465">
        <v>7453598</v>
      </c>
      <c r="R468" s="16">
        <f t="shared" si="84"/>
        <v>19531706</v>
      </c>
      <c r="T468" s="98">
        <f t="shared" si="85"/>
        <v>635.94384</v>
      </c>
      <c r="U468" s="98">
        <f t="shared" si="86"/>
        <v>582.4095475</v>
      </c>
      <c r="V468" s="98">
        <f t="shared" si="87"/>
        <v>1218.3533875</v>
      </c>
    </row>
    <row r="469" spans="1:22" ht="15.75">
      <c r="A469" s="139">
        <v>13</v>
      </c>
      <c r="B469" s="631" t="s">
        <v>170</v>
      </c>
      <c r="C469" s="278">
        <f t="shared" si="79"/>
        <v>5020216</v>
      </c>
      <c r="D469" s="279">
        <f t="shared" si="80"/>
        <v>364.830074</v>
      </c>
      <c r="E469" s="629">
        <f t="shared" si="81"/>
        <v>251.82000000000002</v>
      </c>
      <c r="F469" s="155">
        <f>E469/D469</f>
        <v>0.6902391495280074</v>
      </c>
      <c r="G469" s="37"/>
      <c r="L469" s="259">
        <v>4092995</v>
      </c>
      <c r="M469" s="259">
        <v>2704380</v>
      </c>
      <c r="N469" s="16">
        <f t="shared" si="83"/>
        <v>6797375</v>
      </c>
      <c r="P469" s="464">
        <v>3642609</v>
      </c>
      <c r="Q469" s="465">
        <v>2517063</v>
      </c>
      <c r="R469" s="16">
        <f t="shared" si="84"/>
        <v>6159672</v>
      </c>
      <c r="T469" s="98">
        <f t="shared" si="85"/>
        <v>183.36617600000002</v>
      </c>
      <c r="U469" s="98">
        <f t="shared" si="86"/>
        <v>181.463898</v>
      </c>
      <c r="V469" s="98">
        <f t="shared" si="87"/>
        <v>364.830074</v>
      </c>
    </row>
    <row r="470" spans="1:22" ht="16.5">
      <c r="A470" s="739" t="s">
        <v>19</v>
      </c>
      <c r="B470" s="739"/>
      <c r="C470" s="281">
        <f>SUM(C457:C469)</f>
        <v>107736992</v>
      </c>
      <c r="D470" s="274">
        <f>SUM(D457:D469)</f>
        <v>7947.649757000001</v>
      </c>
      <c r="E470" s="274">
        <f>SUM(E457:E469)</f>
        <v>5111.86</v>
      </c>
      <c r="F470" s="661">
        <f t="shared" si="82"/>
        <v>0.6431914032821664</v>
      </c>
      <c r="G470" s="37"/>
      <c r="L470" s="315">
        <f>SUM(L457:L469)</f>
        <v>85936445</v>
      </c>
      <c r="M470" s="315">
        <f>SUM(M457:M469)</f>
        <v>61068510</v>
      </c>
      <c r="N470" s="33">
        <f t="shared" si="83"/>
        <v>147004955</v>
      </c>
      <c r="P470" s="315">
        <f>SUM(P457:P469)</f>
        <v>76039550</v>
      </c>
      <c r="Q470" s="315">
        <f>SUM(Q457:Q469)</f>
        <v>52425456</v>
      </c>
      <c r="R470" s="33">
        <f t="shared" si="84"/>
        <v>128465006</v>
      </c>
      <c r="T470" s="147">
        <f>SUM(T457:T469)</f>
        <v>3849.9527359999997</v>
      </c>
      <c r="U470" s="147">
        <f>SUM(U457:U469)</f>
        <v>4097.697021000001</v>
      </c>
      <c r="V470" s="147">
        <f>SUM(V457:V469)</f>
        <v>7947.649757000001</v>
      </c>
    </row>
    <row r="471" spans="1:34" s="237" customFormat="1" ht="15.75">
      <c r="A471" s="330"/>
      <c r="B471" s="491"/>
      <c r="C471" s="662"/>
      <c r="D471" s="497"/>
      <c r="E471" s="149"/>
      <c r="F471" s="663"/>
      <c r="G471" s="25"/>
      <c r="H471" s="311"/>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row>
    <row r="472" spans="1:34" s="553" customFormat="1" ht="15.75" thickBot="1">
      <c r="A472" s="200" t="s">
        <v>125</v>
      </c>
      <c r="B472" s="89"/>
      <c r="C472" s="200"/>
      <c r="D472" s="170"/>
      <c r="E472" s="171"/>
      <c r="G472" s="584"/>
      <c r="H472" s="323"/>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row>
    <row r="473" spans="1:34" s="553" customFormat="1" ht="15">
      <c r="A473" s="731" t="s">
        <v>298</v>
      </c>
      <c r="B473" s="732"/>
      <c r="C473" s="732"/>
      <c r="D473" s="733"/>
      <c r="E473" s="171"/>
      <c r="G473" s="584"/>
      <c r="H473" s="323"/>
      <c r="I473" s="170"/>
      <c r="J473" s="170"/>
      <c r="K473" s="2"/>
      <c r="L473" s="13"/>
      <c r="M473" s="13"/>
      <c r="N473" s="13"/>
      <c r="O473" s="13"/>
      <c r="P473" s="13"/>
      <c r="Q473" s="170"/>
      <c r="R473" s="170"/>
      <c r="S473" s="170"/>
      <c r="T473" s="170"/>
      <c r="U473" s="170"/>
      <c r="V473" s="170"/>
      <c r="W473" s="170"/>
      <c r="X473" s="170"/>
      <c r="Y473" s="170"/>
      <c r="Z473" s="170"/>
      <c r="AA473" s="170"/>
      <c r="AB473" s="170"/>
      <c r="AC473" s="170"/>
      <c r="AD473" s="170"/>
      <c r="AE473" s="170"/>
      <c r="AF473" s="170"/>
      <c r="AG473" s="170"/>
      <c r="AH473" s="170"/>
    </row>
    <row r="474" spans="1:34" s="553" customFormat="1" ht="30">
      <c r="A474" s="85" t="s">
        <v>67</v>
      </c>
      <c r="B474" s="83" t="s">
        <v>24</v>
      </c>
      <c r="C474" s="83" t="s">
        <v>25</v>
      </c>
      <c r="D474" s="112" t="s">
        <v>26</v>
      </c>
      <c r="E474" s="171"/>
      <c r="G474" s="584"/>
      <c r="H474" s="323"/>
      <c r="I474" s="170"/>
      <c r="J474" s="170"/>
      <c r="K474" s="459"/>
      <c r="L474" s="457"/>
      <c r="M474" s="457"/>
      <c r="N474" s="457"/>
      <c r="O474" s="457"/>
      <c r="P474" s="13"/>
      <c r="Q474" s="170"/>
      <c r="R474" s="170"/>
      <c r="S474" s="170"/>
      <c r="T474" s="170"/>
      <c r="U474" s="170"/>
      <c r="V474" s="170"/>
      <c r="W474" s="170"/>
      <c r="X474" s="170"/>
      <c r="Y474" s="170"/>
      <c r="Z474" s="170"/>
      <c r="AA474" s="170"/>
      <c r="AB474" s="170"/>
      <c r="AC474" s="170"/>
      <c r="AD474" s="170"/>
      <c r="AE474" s="170"/>
      <c r="AF474" s="170"/>
      <c r="AG474" s="170"/>
      <c r="AH474" s="170"/>
    </row>
    <row r="475" spans="1:34" s="553" customFormat="1" ht="15">
      <c r="A475" s="734" t="s">
        <v>146</v>
      </c>
      <c r="B475" s="492" t="s">
        <v>234</v>
      </c>
      <c r="C475" s="460" t="str">
        <f>C317</f>
        <v>01-04-2019</v>
      </c>
      <c r="D475" s="423">
        <v>583.9200000000001</v>
      </c>
      <c r="E475" s="171"/>
      <c r="G475" s="584"/>
      <c r="H475" s="323"/>
      <c r="I475" s="170"/>
      <c r="J475" s="170"/>
      <c r="K475" s="1"/>
      <c r="L475" s="13"/>
      <c r="M475" s="13"/>
      <c r="N475" s="13"/>
      <c r="O475" s="13"/>
      <c r="P475" s="13"/>
      <c r="Q475" s="170"/>
      <c r="R475" s="170"/>
      <c r="S475" s="170"/>
      <c r="T475" s="170"/>
      <c r="U475" s="170"/>
      <c r="V475" s="170"/>
      <c r="W475" s="170"/>
      <c r="X475" s="170"/>
      <c r="Y475" s="170"/>
      <c r="Z475" s="170"/>
      <c r="AA475" s="170"/>
      <c r="AB475" s="170"/>
      <c r="AC475" s="170"/>
      <c r="AD475" s="170"/>
      <c r="AE475" s="170"/>
      <c r="AF475" s="170"/>
      <c r="AG475" s="170"/>
      <c r="AH475" s="170"/>
    </row>
    <row r="476" spans="1:34" s="553" customFormat="1" ht="15">
      <c r="A476" s="735"/>
      <c r="B476" s="493" t="s">
        <v>81</v>
      </c>
      <c r="C476" s="460">
        <f>C318</f>
        <v>43584</v>
      </c>
      <c r="D476" s="462">
        <v>644.42</v>
      </c>
      <c r="E476" s="171"/>
      <c r="G476" s="584"/>
      <c r="H476" s="323"/>
      <c r="I476" s="170"/>
      <c r="J476" s="170"/>
      <c r="K476" s="1"/>
      <c r="L476" s="13"/>
      <c r="M476" s="13"/>
      <c r="N476" s="13"/>
      <c r="O476" s="13"/>
      <c r="P476" s="13"/>
      <c r="Q476" s="170"/>
      <c r="R476" s="170"/>
      <c r="S476" s="170"/>
      <c r="T476" s="170"/>
      <c r="U476" s="170"/>
      <c r="V476" s="170"/>
      <c r="W476" s="170"/>
      <c r="X476" s="170"/>
      <c r="Y476" s="170"/>
      <c r="Z476" s="170"/>
      <c r="AA476" s="170"/>
      <c r="AB476" s="170"/>
      <c r="AC476" s="170"/>
      <c r="AD476" s="170"/>
      <c r="AE476" s="170"/>
      <c r="AF476" s="170"/>
      <c r="AG476" s="170"/>
      <c r="AH476" s="170"/>
    </row>
    <row r="477" spans="1:34" s="553" customFormat="1" ht="30">
      <c r="A477" s="735"/>
      <c r="B477" s="494" t="s">
        <v>140</v>
      </c>
      <c r="C477" s="460">
        <f>C319</f>
        <v>43714</v>
      </c>
      <c r="D477" s="463">
        <v>347.76</v>
      </c>
      <c r="E477" s="171"/>
      <c r="G477" s="584"/>
      <c r="H477" s="323"/>
      <c r="I477" s="170"/>
      <c r="J477" s="170"/>
      <c r="K477" s="247"/>
      <c r="L477" s="247"/>
      <c r="M477" s="247"/>
      <c r="N477" s="247"/>
      <c r="O477" s="247"/>
      <c r="P477" s="65"/>
      <c r="Q477" s="170"/>
      <c r="R477" s="170"/>
      <c r="S477" s="170"/>
      <c r="T477" s="170"/>
      <c r="U477" s="170"/>
      <c r="V477" s="170"/>
      <c r="W477" s="170"/>
      <c r="X477" s="170"/>
      <c r="Y477" s="170"/>
      <c r="Z477" s="170"/>
      <c r="AA477" s="170"/>
      <c r="AB477" s="170"/>
      <c r="AC477" s="170"/>
      <c r="AD477" s="170"/>
      <c r="AE477" s="170"/>
      <c r="AF477" s="170"/>
      <c r="AG477" s="170"/>
      <c r="AH477" s="170"/>
    </row>
    <row r="478" spans="1:34" s="553" customFormat="1" ht="31.5" customHeight="1">
      <c r="A478" s="735"/>
      <c r="B478" s="216" t="s">
        <v>29</v>
      </c>
      <c r="C478" s="460">
        <f>C320</f>
        <v>43810</v>
      </c>
      <c r="D478" s="463">
        <v>1050.73</v>
      </c>
      <c r="E478" s="171"/>
      <c r="G478" s="584"/>
      <c r="H478" s="323"/>
      <c r="I478" s="170"/>
      <c r="J478" s="170"/>
      <c r="K478" s="1"/>
      <c r="L478" s="19"/>
      <c r="M478" s="19"/>
      <c r="N478" s="19"/>
      <c r="O478" s="19"/>
      <c r="P478" s="13"/>
      <c r="Q478" s="170"/>
      <c r="R478" s="170"/>
      <c r="S478" s="170"/>
      <c r="T478" s="170"/>
      <c r="U478" s="170"/>
      <c r="V478" s="170"/>
      <c r="W478" s="170"/>
      <c r="X478" s="170"/>
      <c r="Y478" s="170"/>
      <c r="Z478" s="170"/>
      <c r="AA478" s="170"/>
      <c r="AB478" s="170"/>
      <c r="AC478" s="170"/>
      <c r="AD478" s="170"/>
      <c r="AE478" s="170"/>
      <c r="AF478" s="170"/>
      <c r="AG478" s="170"/>
      <c r="AH478" s="170"/>
    </row>
    <row r="479" spans="1:34" s="553" customFormat="1" ht="15.75" thickBot="1">
      <c r="A479" s="736"/>
      <c r="B479" s="737" t="s">
        <v>156</v>
      </c>
      <c r="C479" s="738"/>
      <c r="D479" s="264">
        <f>SUM(D475:D478)</f>
        <v>2626.83</v>
      </c>
      <c r="E479" s="171"/>
      <c r="G479" s="584"/>
      <c r="H479" s="323"/>
      <c r="I479" s="170"/>
      <c r="J479" s="170"/>
      <c r="K479" s="1"/>
      <c r="L479" s="13"/>
      <c r="M479" s="13"/>
      <c r="N479" s="13"/>
      <c r="O479" s="13"/>
      <c r="P479" s="13"/>
      <c r="Q479" s="170"/>
      <c r="R479" s="170"/>
      <c r="S479" s="170"/>
      <c r="T479" s="170"/>
      <c r="U479" s="170"/>
      <c r="V479" s="170"/>
      <c r="W479" s="170"/>
      <c r="X479" s="170"/>
      <c r="Y479" s="170"/>
      <c r="Z479" s="170"/>
      <c r="AA479" s="170"/>
      <c r="AB479" s="170"/>
      <c r="AC479" s="170"/>
      <c r="AD479" s="170"/>
      <c r="AE479" s="170"/>
      <c r="AF479" s="170"/>
      <c r="AG479" s="170"/>
      <c r="AH479" s="170"/>
    </row>
    <row r="480" spans="1:34" s="553" customFormat="1" ht="15">
      <c r="A480" s="200" t="s">
        <v>126</v>
      </c>
      <c r="B480" s="89"/>
      <c r="C480" s="200"/>
      <c r="D480" s="170"/>
      <c r="E480" s="171"/>
      <c r="F480" s="170"/>
      <c r="G480" s="184"/>
      <c r="H480" s="93"/>
      <c r="I480" s="170"/>
      <c r="J480" s="170"/>
      <c r="K480" s="170"/>
      <c r="L480" s="170"/>
      <c r="M480" s="170"/>
      <c r="N480" s="170"/>
      <c r="O480" s="170"/>
      <c r="P480" s="170"/>
      <c r="Q480" s="170"/>
      <c r="R480" s="170"/>
      <c r="S480" s="200"/>
      <c r="T480" s="200"/>
      <c r="U480" s="200"/>
      <c r="V480" s="170"/>
      <c r="W480" s="170"/>
      <c r="X480" s="170"/>
      <c r="Y480" s="170"/>
      <c r="Z480" s="170"/>
      <c r="AA480" s="170"/>
      <c r="AB480" s="170"/>
      <c r="AC480" s="170"/>
      <c r="AD480" s="170"/>
      <c r="AE480" s="170"/>
      <c r="AF480" s="170"/>
      <c r="AG480" s="170"/>
      <c r="AH480" s="170"/>
    </row>
    <row r="481" spans="1:18" ht="52.5" customHeight="1">
      <c r="A481" s="84" t="s">
        <v>8</v>
      </c>
      <c r="B481" s="84" t="s">
        <v>9</v>
      </c>
      <c r="C481" s="84" t="s">
        <v>306</v>
      </c>
      <c r="D481" s="84" t="s">
        <v>242</v>
      </c>
      <c r="E481" s="125" t="s">
        <v>110</v>
      </c>
      <c r="F481" s="84" t="s">
        <v>111</v>
      </c>
      <c r="G481" s="241" t="s">
        <v>112</v>
      </c>
      <c r="H481" s="93"/>
      <c r="I481" s="786" t="s">
        <v>12</v>
      </c>
      <c r="J481" s="786"/>
      <c r="K481" s="786"/>
      <c r="L481" s="786" t="s">
        <v>220</v>
      </c>
      <c r="M481" s="786"/>
      <c r="N481" s="786"/>
      <c r="O481" s="786" t="s">
        <v>221</v>
      </c>
      <c r="P481" s="786"/>
      <c r="Q481" s="786"/>
      <c r="R481" s="2"/>
    </row>
    <row r="482" spans="1:18" ht="15.75">
      <c r="A482" s="16">
        <v>1</v>
      </c>
      <c r="B482" s="631" t="s">
        <v>158</v>
      </c>
      <c r="C482" s="316">
        <f>K482</f>
        <v>537.06</v>
      </c>
      <c r="D482" s="428">
        <f>N482</f>
        <v>75.59</v>
      </c>
      <c r="E482" s="428">
        <f>Q482</f>
        <v>360.84999999999997</v>
      </c>
      <c r="F482" s="429">
        <f>D482+E482</f>
        <v>436.43999999999994</v>
      </c>
      <c r="G482" s="155">
        <f>F482/C482</f>
        <v>0.8126466316612668</v>
      </c>
      <c r="H482" s="93"/>
      <c r="I482" s="454">
        <v>349.47</v>
      </c>
      <c r="J482" s="321">
        <v>187.58999999999997</v>
      </c>
      <c r="K482" s="290">
        <f>SUM(I482:J482)</f>
        <v>537.06</v>
      </c>
      <c r="L482" s="290">
        <v>20.1</v>
      </c>
      <c r="M482" s="290">
        <v>55.49</v>
      </c>
      <c r="N482" s="290">
        <f>SUM(L482:M482)</f>
        <v>75.59</v>
      </c>
      <c r="O482" s="290">
        <v>228.71999999999997</v>
      </c>
      <c r="P482" s="98">
        <v>132.13</v>
      </c>
      <c r="Q482" s="147">
        <f>SUM(O482:P482)</f>
        <v>360.84999999999997</v>
      </c>
      <c r="R482" s="66"/>
    </row>
    <row r="483" spans="1:18" ht="15.75">
      <c r="A483" s="16">
        <v>2</v>
      </c>
      <c r="B483" s="631" t="s">
        <v>159</v>
      </c>
      <c r="C483" s="316">
        <f aca="true" t="shared" si="88" ref="C483:C494">K483</f>
        <v>249.91</v>
      </c>
      <c r="D483" s="428">
        <f aca="true" t="shared" si="89" ref="D483:D494">N483</f>
        <v>24.41</v>
      </c>
      <c r="E483" s="428">
        <f aca="true" t="shared" si="90" ref="E483:E494">Q483</f>
        <v>173.88</v>
      </c>
      <c r="F483" s="429">
        <f aca="true" t="shared" si="91" ref="F483:F493">D483+E483</f>
        <v>198.29</v>
      </c>
      <c r="G483" s="155">
        <f aca="true" t="shared" si="92" ref="G483:G495">F483/C483</f>
        <v>0.793445640430555</v>
      </c>
      <c r="H483" s="93"/>
      <c r="I483" s="454">
        <v>165.48</v>
      </c>
      <c r="J483" s="321">
        <v>84.43</v>
      </c>
      <c r="K483" s="290">
        <f aca="true" t="shared" si="93" ref="K483:K494">SUM(I483:J483)</f>
        <v>249.91</v>
      </c>
      <c r="L483" s="290">
        <v>7.09</v>
      </c>
      <c r="M483" s="290">
        <v>17.32</v>
      </c>
      <c r="N483" s="290">
        <f aca="true" t="shared" si="94" ref="N483:N494">SUM(L483:M483)</f>
        <v>24.41</v>
      </c>
      <c r="O483" s="290">
        <v>114.13</v>
      </c>
      <c r="P483" s="98">
        <v>59.75</v>
      </c>
      <c r="Q483" s="147">
        <f aca="true" t="shared" si="95" ref="Q483:Q494">SUM(O483:P483)</f>
        <v>173.88</v>
      </c>
      <c r="R483" s="66"/>
    </row>
    <row r="484" spans="1:18" ht="15.75">
      <c r="A484" s="16">
        <v>3</v>
      </c>
      <c r="B484" s="631" t="s">
        <v>160</v>
      </c>
      <c r="C484" s="316">
        <f t="shared" si="88"/>
        <v>425.87</v>
      </c>
      <c r="D484" s="428">
        <f t="shared" si="89"/>
        <v>28.2</v>
      </c>
      <c r="E484" s="428">
        <f t="shared" si="90"/>
        <v>316.87</v>
      </c>
      <c r="F484" s="429">
        <f t="shared" si="91"/>
        <v>345.07</v>
      </c>
      <c r="G484" s="155">
        <f t="shared" si="92"/>
        <v>0.8102707398971517</v>
      </c>
      <c r="H484" s="93"/>
      <c r="I484" s="454">
        <v>275.13</v>
      </c>
      <c r="J484" s="321">
        <v>150.74</v>
      </c>
      <c r="K484" s="290">
        <f t="shared" si="93"/>
        <v>425.87</v>
      </c>
      <c r="L484" s="290">
        <v>8.04</v>
      </c>
      <c r="M484" s="290">
        <v>20.16</v>
      </c>
      <c r="N484" s="290">
        <f t="shared" si="94"/>
        <v>28.2</v>
      </c>
      <c r="O484" s="290">
        <v>203.44</v>
      </c>
      <c r="P484" s="98">
        <v>113.43</v>
      </c>
      <c r="Q484" s="147">
        <f t="shared" si="95"/>
        <v>316.87</v>
      </c>
      <c r="R484" s="66"/>
    </row>
    <row r="485" spans="1:18" ht="15.75">
      <c r="A485" s="16">
        <v>4</v>
      </c>
      <c r="B485" s="631" t="s">
        <v>161</v>
      </c>
      <c r="C485" s="316">
        <f t="shared" si="88"/>
        <v>235.92999999999998</v>
      </c>
      <c r="D485" s="428">
        <f t="shared" si="89"/>
        <v>22.35</v>
      </c>
      <c r="E485" s="428">
        <f t="shared" si="90"/>
        <v>165.14999999999998</v>
      </c>
      <c r="F485" s="429">
        <f t="shared" si="91"/>
        <v>187.49999999999997</v>
      </c>
      <c r="G485" s="155">
        <f t="shared" si="92"/>
        <v>0.7947272496079345</v>
      </c>
      <c r="H485" s="93"/>
      <c r="I485" s="454">
        <v>152.2</v>
      </c>
      <c r="J485" s="321">
        <v>83.72999999999999</v>
      </c>
      <c r="K485" s="290">
        <f t="shared" si="93"/>
        <v>235.92999999999998</v>
      </c>
      <c r="L485" s="290">
        <v>5.1</v>
      </c>
      <c r="M485" s="290">
        <v>17.25</v>
      </c>
      <c r="N485" s="290">
        <f t="shared" si="94"/>
        <v>22.35</v>
      </c>
      <c r="O485" s="290">
        <v>103.88</v>
      </c>
      <c r="P485" s="98">
        <v>61.269999999999996</v>
      </c>
      <c r="Q485" s="147">
        <f t="shared" si="95"/>
        <v>165.14999999999998</v>
      </c>
      <c r="R485" s="66"/>
    </row>
    <row r="486" spans="1:18" ht="15.75">
      <c r="A486" s="16">
        <v>5</v>
      </c>
      <c r="B486" s="632" t="s">
        <v>162</v>
      </c>
      <c r="C486" s="316">
        <f t="shared" si="88"/>
        <v>549.71</v>
      </c>
      <c r="D486" s="428">
        <f t="shared" si="89"/>
        <v>43.57</v>
      </c>
      <c r="E486" s="428">
        <f t="shared" si="90"/>
        <v>402.19000000000005</v>
      </c>
      <c r="F486" s="429">
        <f t="shared" si="91"/>
        <v>445.76000000000005</v>
      </c>
      <c r="G486" s="155">
        <f t="shared" si="92"/>
        <v>0.8109002928817013</v>
      </c>
      <c r="H486" s="93"/>
      <c r="I486" s="455">
        <v>340.03</v>
      </c>
      <c r="J486" s="321">
        <v>209.68</v>
      </c>
      <c r="K486" s="290">
        <f t="shared" si="93"/>
        <v>549.71</v>
      </c>
      <c r="L486" s="290">
        <v>19.85</v>
      </c>
      <c r="M486" s="290">
        <v>23.72</v>
      </c>
      <c r="N486" s="290">
        <f t="shared" si="94"/>
        <v>43.57</v>
      </c>
      <c r="O486" s="290">
        <v>252.29000000000002</v>
      </c>
      <c r="P486" s="98">
        <v>149.9</v>
      </c>
      <c r="Q486" s="147">
        <f t="shared" si="95"/>
        <v>402.19000000000005</v>
      </c>
      <c r="R486" s="66"/>
    </row>
    <row r="487" spans="1:18" ht="15.75">
      <c r="A487" s="16">
        <v>6</v>
      </c>
      <c r="B487" s="631" t="s">
        <v>163</v>
      </c>
      <c r="C487" s="316">
        <f t="shared" si="88"/>
        <v>566.28</v>
      </c>
      <c r="D487" s="428">
        <f t="shared" si="89"/>
        <v>46.57000000000001</v>
      </c>
      <c r="E487" s="428">
        <f t="shared" si="90"/>
        <v>408.59</v>
      </c>
      <c r="F487" s="429">
        <f t="shared" si="91"/>
        <v>455.15999999999997</v>
      </c>
      <c r="G487" s="155">
        <f t="shared" si="92"/>
        <v>0.8037719855901674</v>
      </c>
      <c r="H487" s="93"/>
      <c r="I487" s="454">
        <v>377.57</v>
      </c>
      <c r="J487" s="321">
        <v>188.70999999999998</v>
      </c>
      <c r="K487" s="290">
        <f t="shared" si="93"/>
        <v>566.28</v>
      </c>
      <c r="L487" s="290">
        <v>10.05</v>
      </c>
      <c r="M487" s="290">
        <v>36.52</v>
      </c>
      <c r="N487" s="290">
        <f t="shared" si="94"/>
        <v>46.57000000000001</v>
      </c>
      <c r="O487" s="290">
        <v>267.2</v>
      </c>
      <c r="P487" s="98">
        <v>141.39</v>
      </c>
      <c r="Q487" s="147">
        <f t="shared" si="95"/>
        <v>408.59</v>
      </c>
      <c r="R487" s="66"/>
    </row>
    <row r="488" spans="1:18" ht="15.75">
      <c r="A488" s="16">
        <v>7</v>
      </c>
      <c r="B488" s="632" t="s">
        <v>164</v>
      </c>
      <c r="C488" s="316">
        <f t="shared" si="88"/>
        <v>515.78</v>
      </c>
      <c r="D488" s="428">
        <f t="shared" si="89"/>
        <v>59.92</v>
      </c>
      <c r="E488" s="428">
        <f t="shared" si="90"/>
        <v>355.61</v>
      </c>
      <c r="F488" s="429">
        <f t="shared" si="91"/>
        <v>415.53000000000003</v>
      </c>
      <c r="G488" s="155">
        <f t="shared" si="92"/>
        <v>0.8056341851176859</v>
      </c>
      <c r="H488" s="93"/>
      <c r="I488" s="455">
        <v>327.1</v>
      </c>
      <c r="J488" s="321">
        <v>188.68</v>
      </c>
      <c r="K488" s="290">
        <f t="shared" si="93"/>
        <v>515.78</v>
      </c>
      <c r="L488" s="290">
        <v>19.72</v>
      </c>
      <c r="M488" s="290">
        <v>40.2</v>
      </c>
      <c r="N488" s="290">
        <f t="shared" si="94"/>
        <v>59.92</v>
      </c>
      <c r="O488" s="290">
        <v>223.56</v>
      </c>
      <c r="P488" s="98">
        <v>132.05</v>
      </c>
      <c r="Q488" s="147">
        <f t="shared" si="95"/>
        <v>355.61</v>
      </c>
      <c r="R488" s="66"/>
    </row>
    <row r="489" spans="1:18" ht="15.75">
      <c r="A489" s="16">
        <v>8</v>
      </c>
      <c r="B489" s="631" t="s">
        <v>165</v>
      </c>
      <c r="C489" s="316">
        <f t="shared" si="88"/>
        <v>612.75</v>
      </c>
      <c r="D489" s="428">
        <f t="shared" si="89"/>
        <v>71.71000000000001</v>
      </c>
      <c r="E489" s="428">
        <f t="shared" si="90"/>
        <v>427.18</v>
      </c>
      <c r="F489" s="429">
        <f t="shared" si="91"/>
        <v>498.89</v>
      </c>
      <c r="G489" s="155">
        <f t="shared" si="92"/>
        <v>0.8141819665442677</v>
      </c>
      <c r="H489" s="93"/>
      <c r="I489" s="454">
        <v>386.09000000000003</v>
      </c>
      <c r="J489" s="321">
        <v>226.66</v>
      </c>
      <c r="K489" s="290">
        <f t="shared" si="93"/>
        <v>612.75</v>
      </c>
      <c r="L489" s="290">
        <v>19.08</v>
      </c>
      <c r="M489" s="290">
        <v>52.63</v>
      </c>
      <c r="N489" s="290">
        <f t="shared" si="94"/>
        <v>71.71000000000001</v>
      </c>
      <c r="O489" s="290">
        <v>260.68</v>
      </c>
      <c r="P489" s="98">
        <v>166.5</v>
      </c>
      <c r="Q489" s="147">
        <f t="shared" si="95"/>
        <v>427.18</v>
      </c>
      <c r="R489" s="66"/>
    </row>
    <row r="490" spans="1:18" ht="15.75">
      <c r="A490" s="16">
        <v>9</v>
      </c>
      <c r="B490" s="631" t="s">
        <v>166</v>
      </c>
      <c r="C490" s="316">
        <f t="shared" si="88"/>
        <v>447.21</v>
      </c>
      <c r="D490" s="428">
        <f t="shared" si="89"/>
        <v>44.68</v>
      </c>
      <c r="E490" s="428">
        <f t="shared" si="90"/>
        <v>316.18</v>
      </c>
      <c r="F490" s="429">
        <f t="shared" si="91"/>
        <v>360.86</v>
      </c>
      <c r="G490" s="155">
        <f t="shared" si="92"/>
        <v>0.8069139777733056</v>
      </c>
      <c r="H490" s="93"/>
      <c r="I490" s="454">
        <v>291.54999999999995</v>
      </c>
      <c r="J490" s="321">
        <v>155.66000000000003</v>
      </c>
      <c r="K490" s="290">
        <f t="shared" si="93"/>
        <v>447.21</v>
      </c>
      <c r="L490" s="290">
        <v>14.83</v>
      </c>
      <c r="M490" s="290">
        <v>29.85</v>
      </c>
      <c r="N490" s="290">
        <f t="shared" si="94"/>
        <v>44.68</v>
      </c>
      <c r="O490" s="290">
        <v>205.85</v>
      </c>
      <c r="P490" s="98">
        <v>110.33</v>
      </c>
      <c r="Q490" s="147">
        <f t="shared" si="95"/>
        <v>316.18</v>
      </c>
      <c r="R490" s="66"/>
    </row>
    <row r="491" spans="1:18" ht="15.75">
      <c r="A491" s="16">
        <v>10</v>
      </c>
      <c r="B491" s="631" t="s">
        <v>167</v>
      </c>
      <c r="C491" s="316">
        <f t="shared" si="88"/>
        <v>253.58999999999997</v>
      </c>
      <c r="D491" s="428">
        <f t="shared" si="89"/>
        <v>24.83</v>
      </c>
      <c r="E491" s="428">
        <f t="shared" si="90"/>
        <v>177.03</v>
      </c>
      <c r="F491" s="429">
        <f t="shared" si="91"/>
        <v>201.86</v>
      </c>
      <c r="G491" s="155">
        <f t="shared" si="92"/>
        <v>0.796009306360661</v>
      </c>
      <c r="H491" s="93"/>
      <c r="I491" s="454">
        <v>157.95</v>
      </c>
      <c r="J491" s="321">
        <v>95.64</v>
      </c>
      <c r="K491" s="290">
        <f t="shared" si="93"/>
        <v>253.58999999999997</v>
      </c>
      <c r="L491" s="290">
        <v>5.58</v>
      </c>
      <c r="M491" s="290">
        <v>19.25</v>
      </c>
      <c r="N491" s="290">
        <f t="shared" si="94"/>
        <v>24.83</v>
      </c>
      <c r="O491" s="290">
        <v>106.09</v>
      </c>
      <c r="P491" s="98">
        <v>70.94</v>
      </c>
      <c r="Q491" s="147">
        <f t="shared" si="95"/>
        <v>177.03</v>
      </c>
      <c r="R491" s="66"/>
    </row>
    <row r="492" spans="1:18" ht="15.75">
      <c r="A492" s="16">
        <v>11</v>
      </c>
      <c r="B492" s="631" t="s">
        <v>168</v>
      </c>
      <c r="C492" s="316">
        <f t="shared" si="88"/>
        <v>614.47</v>
      </c>
      <c r="D492" s="428">
        <f t="shared" si="89"/>
        <v>75.08</v>
      </c>
      <c r="E492" s="428">
        <f t="shared" si="90"/>
        <v>421.75</v>
      </c>
      <c r="F492" s="429">
        <f t="shared" si="91"/>
        <v>496.83</v>
      </c>
      <c r="G492" s="155">
        <f t="shared" si="92"/>
        <v>0.8085504581183783</v>
      </c>
      <c r="H492" s="93"/>
      <c r="I492" s="454">
        <v>390.94</v>
      </c>
      <c r="J492" s="321">
        <v>223.53</v>
      </c>
      <c r="K492" s="290">
        <f t="shared" si="93"/>
        <v>614.47</v>
      </c>
      <c r="L492" s="290">
        <v>19.08</v>
      </c>
      <c r="M492" s="290">
        <v>56</v>
      </c>
      <c r="N492" s="290">
        <f t="shared" si="94"/>
        <v>75.08</v>
      </c>
      <c r="O492" s="290">
        <v>260.33</v>
      </c>
      <c r="P492" s="98">
        <v>161.42000000000002</v>
      </c>
      <c r="Q492" s="147">
        <f t="shared" si="95"/>
        <v>421.75</v>
      </c>
      <c r="R492" s="66"/>
    </row>
    <row r="493" spans="1:18" ht="15.75">
      <c r="A493" s="16">
        <v>12</v>
      </c>
      <c r="B493" s="631" t="s">
        <v>169</v>
      </c>
      <c r="C493" s="316">
        <f t="shared" si="88"/>
        <v>634.64</v>
      </c>
      <c r="D493" s="428">
        <f t="shared" si="89"/>
        <v>35.330000000000005</v>
      </c>
      <c r="E493" s="428">
        <f t="shared" si="90"/>
        <v>475.65999999999997</v>
      </c>
      <c r="F493" s="429">
        <f t="shared" si="91"/>
        <v>510.98999999999995</v>
      </c>
      <c r="G493" s="155">
        <f t="shared" si="92"/>
        <v>0.805165132988781</v>
      </c>
      <c r="H493" s="93"/>
      <c r="I493" s="454">
        <v>402.56</v>
      </c>
      <c r="J493" s="321">
        <v>232.08</v>
      </c>
      <c r="K493" s="290">
        <f t="shared" si="93"/>
        <v>634.64</v>
      </c>
      <c r="L493" s="290">
        <v>15.4</v>
      </c>
      <c r="M493" s="290">
        <v>19.930000000000003</v>
      </c>
      <c r="N493" s="290">
        <f t="shared" si="94"/>
        <v>35.330000000000005</v>
      </c>
      <c r="O493" s="290">
        <v>305.64</v>
      </c>
      <c r="P493" s="98">
        <v>170.01999999999998</v>
      </c>
      <c r="Q493" s="147">
        <f t="shared" si="95"/>
        <v>475.65999999999997</v>
      </c>
      <c r="R493" s="66"/>
    </row>
    <row r="494" spans="1:18" ht="15.75">
      <c r="A494" s="16">
        <v>13</v>
      </c>
      <c r="B494" s="631" t="s">
        <v>170</v>
      </c>
      <c r="C494" s="316">
        <f t="shared" si="88"/>
        <v>335.80999999999995</v>
      </c>
      <c r="D494" s="428">
        <f t="shared" si="89"/>
        <v>32.04</v>
      </c>
      <c r="E494" s="428">
        <f t="shared" si="90"/>
        <v>237.57</v>
      </c>
      <c r="F494" s="429">
        <f>D494+E494</f>
        <v>269.61</v>
      </c>
      <c r="G494" s="155">
        <f>F494/C494</f>
        <v>0.8028647151663144</v>
      </c>
      <c r="H494" s="93"/>
      <c r="I494" s="454">
        <v>221.45999999999998</v>
      </c>
      <c r="J494" s="321">
        <v>114.35</v>
      </c>
      <c r="K494" s="290">
        <f t="shared" si="93"/>
        <v>335.80999999999995</v>
      </c>
      <c r="L494" s="290">
        <v>15.47</v>
      </c>
      <c r="M494" s="290">
        <v>16.57</v>
      </c>
      <c r="N494" s="290">
        <f t="shared" si="94"/>
        <v>32.04</v>
      </c>
      <c r="O494" s="290">
        <v>161.53</v>
      </c>
      <c r="P494" s="98">
        <v>76.03999999999999</v>
      </c>
      <c r="Q494" s="147">
        <f t="shared" si="95"/>
        <v>237.57</v>
      </c>
      <c r="R494" s="66"/>
    </row>
    <row r="495" spans="1:18" ht="15.75">
      <c r="A495" s="33"/>
      <c r="B495" s="456" t="s">
        <v>19</v>
      </c>
      <c r="C495" s="317">
        <f>SUM(C482:C494)</f>
        <v>5979.01</v>
      </c>
      <c r="D495" s="430">
        <f>SUM(D482:D494)</f>
        <v>584.2800000000001</v>
      </c>
      <c r="E495" s="430">
        <f>SUM(E482:E494)</f>
        <v>4238.509999999999</v>
      </c>
      <c r="F495" s="431">
        <f>SUM(F482:F494)</f>
        <v>4822.79</v>
      </c>
      <c r="G495" s="34">
        <f t="shared" si="92"/>
        <v>0.8066201595247373</v>
      </c>
      <c r="H495" s="93"/>
      <c r="I495" s="147">
        <f aca="true" t="shared" si="96" ref="I495:Q495">SUM(I482:I494)</f>
        <v>3837.5299999999997</v>
      </c>
      <c r="J495" s="289">
        <f t="shared" si="96"/>
        <v>2141.4800000000005</v>
      </c>
      <c r="K495" s="289">
        <f t="shared" si="96"/>
        <v>5979.01</v>
      </c>
      <c r="L495" s="289">
        <f t="shared" si="96"/>
        <v>179.39</v>
      </c>
      <c r="M495" s="289">
        <f t="shared" si="96"/>
        <v>404.89000000000004</v>
      </c>
      <c r="N495" s="289">
        <f t="shared" si="96"/>
        <v>584.2800000000001</v>
      </c>
      <c r="O495" s="289">
        <f t="shared" si="96"/>
        <v>2693.34</v>
      </c>
      <c r="P495" s="147">
        <f t="shared" si="96"/>
        <v>1545.17</v>
      </c>
      <c r="Q495" s="147">
        <f t="shared" si="96"/>
        <v>4238.509999999999</v>
      </c>
      <c r="R495" s="66"/>
    </row>
    <row r="496" spans="14:18" ht="15">
      <c r="N496" s="37"/>
      <c r="R496" s="13"/>
    </row>
    <row r="497" spans="1:8" ht="15">
      <c r="A497" s="200" t="s">
        <v>196</v>
      </c>
      <c r="B497" s="89"/>
      <c r="C497" s="2"/>
      <c r="D497" s="93"/>
      <c r="E497" s="9"/>
      <c r="F497" s="1"/>
      <c r="G497" s="37"/>
      <c r="H497" s="93"/>
    </row>
    <row r="498" spans="1:8" ht="15">
      <c r="A498" s="200" t="s">
        <v>266</v>
      </c>
      <c r="B498" s="89"/>
      <c r="C498" s="2"/>
      <c r="D498" s="93"/>
      <c r="E498" s="9"/>
      <c r="F498" s="1"/>
      <c r="G498" s="37"/>
      <c r="H498" s="93"/>
    </row>
    <row r="499" spans="1:16" ht="55.5" customHeight="1">
      <c r="A499" s="84" t="s">
        <v>8</v>
      </c>
      <c r="B499" s="84" t="s">
        <v>9</v>
      </c>
      <c r="C499" s="84" t="s">
        <v>293</v>
      </c>
      <c r="D499" s="84" t="s">
        <v>113</v>
      </c>
      <c r="E499" s="125" t="s">
        <v>231</v>
      </c>
      <c r="F499" s="84" t="s">
        <v>114</v>
      </c>
      <c r="G499" s="67"/>
      <c r="H499" s="93"/>
      <c r="I499" s="786" t="s">
        <v>210</v>
      </c>
      <c r="J499" s="786"/>
      <c r="K499" s="786"/>
      <c r="L499" s="13"/>
      <c r="M499" s="786" t="s">
        <v>42</v>
      </c>
      <c r="N499" s="786"/>
      <c r="O499" s="786"/>
      <c r="P499" s="13"/>
    </row>
    <row r="500" spans="1:16" ht="15.75">
      <c r="A500" s="140">
        <v>1</v>
      </c>
      <c r="B500" s="631" t="s">
        <v>158</v>
      </c>
      <c r="C500" s="316">
        <f>C482</f>
        <v>537.06</v>
      </c>
      <c r="D500" s="134">
        <f>F482</f>
        <v>436.43999999999994</v>
      </c>
      <c r="E500" s="22">
        <f>K500</f>
        <v>375.18</v>
      </c>
      <c r="F500" s="154">
        <f>E500/C500</f>
        <v>0.6985811641157413</v>
      </c>
      <c r="G500" s="67"/>
      <c r="H500" s="93"/>
      <c r="I500" s="363">
        <v>243.72000000000003</v>
      </c>
      <c r="J500" s="321">
        <v>131.45999999999998</v>
      </c>
      <c r="K500" s="290">
        <f>SUM(I500:J500)</f>
        <v>375.18</v>
      </c>
      <c r="L500" s="371"/>
      <c r="M500" s="363">
        <v>40.48999999999995</v>
      </c>
      <c r="N500" s="321">
        <v>20.77000000000001</v>
      </c>
      <c r="O500" s="290">
        <f>SUM(M500:N500)</f>
        <v>61.25999999999996</v>
      </c>
      <c r="P500" s="13"/>
    </row>
    <row r="501" spans="1:16" ht="15.75">
      <c r="A501" s="140">
        <v>2</v>
      </c>
      <c r="B501" s="631" t="s">
        <v>159</v>
      </c>
      <c r="C501" s="316">
        <f aca="true" t="shared" si="97" ref="C501:C512">C483</f>
        <v>249.91</v>
      </c>
      <c r="D501" s="134">
        <f aca="true" t="shared" si="98" ref="D501:D512">F483</f>
        <v>198.29</v>
      </c>
      <c r="E501" s="22">
        <f aca="true" t="shared" si="99" ref="E501:E512">K501</f>
        <v>174.54999999999998</v>
      </c>
      <c r="F501" s="154">
        <f aca="true" t="shared" si="100" ref="F501:F513">E501/C501</f>
        <v>0.6984514425193069</v>
      </c>
      <c r="G501" s="67"/>
      <c r="H501" s="93"/>
      <c r="I501" s="363">
        <v>115.03999999999999</v>
      </c>
      <c r="J501" s="321">
        <v>59.51</v>
      </c>
      <c r="K501" s="290">
        <f aca="true" t="shared" si="101" ref="K501:K512">SUM(I501:J501)</f>
        <v>174.54999999999998</v>
      </c>
      <c r="L501" s="371"/>
      <c r="M501" s="363">
        <v>16.409999999999997</v>
      </c>
      <c r="N501" s="321">
        <v>7.330000000000005</v>
      </c>
      <c r="O501" s="290">
        <f aca="true" t="shared" si="102" ref="O501:O512">SUM(M501:N501)</f>
        <v>23.740000000000002</v>
      </c>
      <c r="P501" s="13"/>
    </row>
    <row r="502" spans="1:16" ht="15.75">
      <c r="A502" s="140">
        <v>3</v>
      </c>
      <c r="B502" s="631" t="s">
        <v>160</v>
      </c>
      <c r="C502" s="316">
        <f t="shared" si="97"/>
        <v>425.87</v>
      </c>
      <c r="D502" s="134">
        <f t="shared" si="98"/>
        <v>345.07</v>
      </c>
      <c r="E502" s="22">
        <f t="shared" si="99"/>
        <v>294.54</v>
      </c>
      <c r="F502" s="154">
        <f t="shared" si="100"/>
        <v>0.6916195083006552</v>
      </c>
      <c r="G502" s="67"/>
      <c r="H502" s="93"/>
      <c r="I502" s="363">
        <v>189.42000000000002</v>
      </c>
      <c r="J502" s="321">
        <v>105.12</v>
      </c>
      <c r="K502" s="290">
        <f t="shared" si="101"/>
        <v>294.54</v>
      </c>
      <c r="L502" s="371"/>
      <c r="M502" s="363">
        <v>34.17999999999998</v>
      </c>
      <c r="N502" s="321">
        <v>16.349999999999994</v>
      </c>
      <c r="O502" s="290">
        <f t="shared" si="102"/>
        <v>50.52999999999997</v>
      </c>
      <c r="P502" s="13"/>
    </row>
    <row r="503" spans="1:16" ht="15.75">
      <c r="A503" s="140">
        <v>4</v>
      </c>
      <c r="B503" s="631" t="s">
        <v>161</v>
      </c>
      <c r="C503" s="316">
        <f t="shared" si="97"/>
        <v>235.92999999999998</v>
      </c>
      <c r="D503" s="134">
        <f t="shared" si="98"/>
        <v>187.49999999999997</v>
      </c>
      <c r="E503" s="22">
        <f t="shared" si="99"/>
        <v>169.38</v>
      </c>
      <c r="F503" s="154">
        <f t="shared" si="100"/>
        <v>0.7179248082058238</v>
      </c>
      <c r="G503" s="67"/>
      <c r="H503" s="93"/>
      <c r="I503" s="363">
        <v>109.03999999999999</v>
      </c>
      <c r="J503" s="321">
        <v>60.339999999999996</v>
      </c>
      <c r="K503" s="290">
        <f t="shared" si="101"/>
        <v>169.38</v>
      </c>
      <c r="L503" s="371"/>
      <c r="M503" s="363">
        <v>12.090000000000003</v>
      </c>
      <c r="N503" s="321">
        <v>6.029999999999994</v>
      </c>
      <c r="O503" s="290">
        <f t="shared" si="102"/>
        <v>18.119999999999997</v>
      </c>
      <c r="P503" s="13"/>
    </row>
    <row r="504" spans="1:16" ht="15.75">
      <c r="A504" s="140">
        <v>5</v>
      </c>
      <c r="B504" s="632" t="s">
        <v>162</v>
      </c>
      <c r="C504" s="316">
        <f t="shared" si="97"/>
        <v>549.71</v>
      </c>
      <c r="D504" s="134">
        <f t="shared" si="98"/>
        <v>445.76000000000005</v>
      </c>
      <c r="E504" s="22">
        <f t="shared" si="99"/>
        <v>381.71999999999997</v>
      </c>
      <c r="F504" s="154">
        <f t="shared" si="100"/>
        <v>0.6944025031380181</v>
      </c>
      <c r="G504" s="67"/>
      <c r="H504" s="93"/>
      <c r="I504" s="364">
        <v>236.71999999999997</v>
      </c>
      <c r="J504" s="321">
        <v>145</v>
      </c>
      <c r="K504" s="290">
        <f t="shared" si="101"/>
        <v>381.71999999999997</v>
      </c>
      <c r="L504" s="373"/>
      <c r="M504" s="364">
        <v>39.29000000000002</v>
      </c>
      <c r="N504" s="321">
        <v>24.75</v>
      </c>
      <c r="O504" s="290">
        <f t="shared" si="102"/>
        <v>64.04000000000002</v>
      </c>
      <c r="P504" s="13"/>
    </row>
    <row r="505" spans="1:16" ht="15.75">
      <c r="A505" s="140">
        <v>6</v>
      </c>
      <c r="B505" s="631" t="s">
        <v>163</v>
      </c>
      <c r="C505" s="316">
        <f t="shared" si="97"/>
        <v>566.28</v>
      </c>
      <c r="D505" s="134">
        <f t="shared" si="98"/>
        <v>455.15999999999997</v>
      </c>
      <c r="E505" s="22">
        <f t="shared" si="99"/>
        <v>394.6</v>
      </c>
      <c r="F505" s="154">
        <f t="shared" si="100"/>
        <v>0.6968284241011514</v>
      </c>
      <c r="G505" s="67"/>
      <c r="H505" s="93"/>
      <c r="I505" s="363">
        <v>262.88</v>
      </c>
      <c r="J505" s="321">
        <v>131.72</v>
      </c>
      <c r="K505" s="290">
        <f t="shared" si="101"/>
        <v>394.6</v>
      </c>
      <c r="L505" s="371"/>
      <c r="M505" s="363">
        <v>40.839999999999975</v>
      </c>
      <c r="N505" s="321">
        <v>19.72</v>
      </c>
      <c r="O505" s="290">
        <f t="shared" si="102"/>
        <v>60.559999999999974</v>
      </c>
      <c r="P505" s="13"/>
    </row>
    <row r="506" spans="1:16" ht="15.75">
      <c r="A506" s="140">
        <v>7</v>
      </c>
      <c r="B506" s="632" t="s">
        <v>164</v>
      </c>
      <c r="C506" s="316">
        <f t="shared" si="97"/>
        <v>515.78</v>
      </c>
      <c r="D506" s="134">
        <f t="shared" si="98"/>
        <v>415.53000000000003</v>
      </c>
      <c r="E506" s="22">
        <f t="shared" si="99"/>
        <v>365.98</v>
      </c>
      <c r="F506" s="154">
        <f t="shared" si="100"/>
        <v>0.7095660940711157</v>
      </c>
      <c r="G506" s="67"/>
      <c r="H506" s="93"/>
      <c r="I506" s="364">
        <v>231.78</v>
      </c>
      <c r="J506" s="321">
        <v>134.2</v>
      </c>
      <c r="K506" s="290">
        <f t="shared" si="101"/>
        <v>365.98</v>
      </c>
      <c r="L506" s="373"/>
      <c r="M506" s="364">
        <v>31.97999999999999</v>
      </c>
      <c r="N506" s="321">
        <v>17.57000000000002</v>
      </c>
      <c r="O506" s="290">
        <f t="shared" si="102"/>
        <v>49.55000000000001</v>
      </c>
      <c r="P506" s="13"/>
    </row>
    <row r="507" spans="1:16" ht="15.75">
      <c r="A507" s="140">
        <v>8</v>
      </c>
      <c r="B507" s="631" t="s">
        <v>165</v>
      </c>
      <c r="C507" s="316">
        <f t="shared" si="97"/>
        <v>612.75</v>
      </c>
      <c r="D507" s="134">
        <f t="shared" si="98"/>
        <v>498.89</v>
      </c>
      <c r="E507" s="22">
        <f t="shared" si="99"/>
        <v>419.88</v>
      </c>
      <c r="F507" s="154">
        <f t="shared" si="100"/>
        <v>0.6852386780905753</v>
      </c>
      <c r="G507" s="67"/>
      <c r="H507" s="93"/>
      <c r="I507" s="363">
        <v>265.4</v>
      </c>
      <c r="J507" s="321">
        <v>154.48</v>
      </c>
      <c r="K507" s="290">
        <f t="shared" si="101"/>
        <v>419.88</v>
      </c>
      <c r="L507" s="371"/>
      <c r="M507" s="363">
        <v>47.910000000000025</v>
      </c>
      <c r="N507" s="321">
        <v>31.099999999999994</v>
      </c>
      <c r="O507" s="290">
        <f t="shared" si="102"/>
        <v>79.01000000000002</v>
      </c>
      <c r="P507" s="13"/>
    </row>
    <row r="508" spans="1:16" ht="15.75">
      <c r="A508" s="140">
        <v>9</v>
      </c>
      <c r="B508" s="631" t="s">
        <v>166</v>
      </c>
      <c r="C508" s="316">
        <f t="shared" si="97"/>
        <v>447.21</v>
      </c>
      <c r="D508" s="134">
        <f t="shared" si="98"/>
        <v>360.86</v>
      </c>
      <c r="E508" s="22">
        <f t="shared" si="99"/>
        <v>320.04</v>
      </c>
      <c r="F508" s="154">
        <f t="shared" si="100"/>
        <v>0.7156369490843228</v>
      </c>
      <c r="G508" s="67"/>
      <c r="H508" s="93"/>
      <c r="I508" s="363">
        <v>207.68</v>
      </c>
      <c r="J508" s="321">
        <v>112.36</v>
      </c>
      <c r="K508" s="290">
        <f t="shared" si="101"/>
        <v>320.04</v>
      </c>
      <c r="L508" s="371"/>
      <c r="M508" s="363">
        <v>28.019999999999982</v>
      </c>
      <c r="N508" s="321">
        <v>12.799999999999997</v>
      </c>
      <c r="O508" s="290">
        <f t="shared" si="102"/>
        <v>40.81999999999998</v>
      </c>
      <c r="P508" s="13"/>
    </row>
    <row r="509" spans="1:16" ht="15.75">
      <c r="A509" s="140">
        <v>10</v>
      </c>
      <c r="B509" s="631" t="s">
        <v>167</v>
      </c>
      <c r="C509" s="316">
        <f t="shared" si="97"/>
        <v>253.58999999999997</v>
      </c>
      <c r="D509" s="134">
        <f t="shared" si="98"/>
        <v>201.86</v>
      </c>
      <c r="E509" s="22">
        <f t="shared" si="99"/>
        <v>175.2</v>
      </c>
      <c r="F509" s="154">
        <f t="shared" si="100"/>
        <v>0.6908789778776766</v>
      </c>
      <c r="G509" s="67"/>
      <c r="H509" s="93"/>
      <c r="I509" s="363">
        <v>109.44</v>
      </c>
      <c r="J509" s="321">
        <v>65.76</v>
      </c>
      <c r="K509" s="290">
        <f t="shared" si="101"/>
        <v>175.2</v>
      </c>
      <c r="L509" s="371"/>
      <c r="M509" s="363">
        <v>15.900000000000006</v>
      </c>
      <c r="N509" s="321">
        <v>10.759999999999991</v>
      </c>
      <c r="O509" s="290">
        <f t="shared" si="102"/>
        <v>26.659999999999997</v>
      </c>
      <c r="P509" s="13"/>
    </row>
    <row r="510" spans="1:16" ht="15.75">
      <c r="A510" s="140">
        <v>11</v>
      </c>
      <c r="B510" s="631" t="s">
        <v>168</v>
      </c>
      <c r="C510" s="316">
        <f t="shared" si="97"/>
        <v>614.47</v>
      </c>
      <c r="D510" s="134">
        <f t="shared" si="98"/>
        <v>496.83</v>
      </c>
      <c r="E510" s="22">
        <f t="shared" si="99"/>
        <v>425.47</v>
      </c>
      <c r="F510" s="154">
        <f t="shared" si="100"/>
        <v>0.6924178560385373</v>
      </c>
      <c r="G510" s="67"/>
      <c r="H510" s="93"/>
      <c r="I510" s="363">
        <v>270.11</v>
      </c>
      <c r="J510" s="321">
        <v>155.36</v>
      </c>
      <c r="K510" s="290">
        <f t="shared" si="101"/>
        <v>425.47</v>
      </c>
      <c r="L510" s="371"/>
      <c r="M510" s="363">
        <v>46.21999999999997</v>
      </c>
      <c r="N510" s="321">
        <v>25.139999999999986</v>
      </c>
      <c r="O510" s="290">
        <f t="shared" si="102"/>
        <v>71.35999999999996</v>
      </c>
      <c r="P510" s="13"/>
    </row>
    <row r="511" spans="1:16" ht="15.75">
      <c r="A511" s="140">
        <v>12</v>
      </c>
      <c r="B511" s="631" t="s">
        <v>169</v>
      </c>
      <c r="C511" s="316">
        <f t="shared" si="97"/>
        <v>634.64</v>
      </c>
      <c r="D511" s="134">
        <f t="shared" si="98"/>
        <v>510.98999999999995</v>
      </c>
      <c r="E511" s="22">
        <f t="shared" si="99"/>
        <v>443.51</v>
      </c>
      <c r="F511" s="154">
        <f t="shared" si="100"/>
        <v>0.6988371360141182</v>
      </c>
      <c r="G511" s="67"/>
      <c r="H511" s="93"/>
      <c r="I511" s="363">
        <v>280.56</v>
      </c>
      <c r="J511" s="321">
        <v>162.95</v>
      </c>
      <c r="K511" s="290">
        <f t="shared" si="101"/>
        <v>443.51</v>
      </c>
      <c r="L511" s="371"/>
      <c r="M511" s="363">
        <v>45.00999999999999</v>
      </c>
      <c r="N511" s="321">
        <v>22.47</v>
      </c>
      <c r="O511" s="290">
        <f t="shared" si="102"/>
        <v>67.47999999999999</v>
      </c>
      <c r="P511" s="13"/>
    </row>
    <row r="512" spans="1:19" ht="15.75">
      <c r="A512" s="140">
        <v>13</v>
      </c>
      <c r="B512" s="631" t="s">
        <v>170</v>
      </c>
      <c r="C512" s="316">
        <f t="shared" si="97"/>
        <v>335.80999999999995</v>
      </c>
      <c r="D512" s="134">
        <f t="shared" si="98"/>
        <v>269.61</v>
      </c>
      <c r="E512" s="22">
        <f t="shared" si="99"/>
        <v>234.57999999999998</v>
      </c>
      <c r="F512" s="154">
        <f>E512/C512</f>
        <v>0.6985497751704833</v>
      </c>
      <c r="G512" s="67"/>
      <c r="H512" s="93"/>
      <c r="I512" s="363">
        <v>154.56</v>
      </c>
      <c r="J512" s="321">
        <v>80.02</v>
      </c>
      <c r="K512" s="290">
        <f t="shared" si="101"/>
        <v>234.57999999999998</v>
      </c>
      <c r="L512" s="371"/>
      <c r="M512" s="363">
        <v>23.539999999999992</v>
      </c>
      <c r="N512" s="321">
        <v>11.489999999999995</v>
      </c>
      <c r="O512" s="290">
        <f t="shared" si="102"/>
        <v>35.02999999999999</v>
      </c>
      <c r="P512" s="13"/>
      <c r="R512" s="2"/>
      <c r="S512" s="115"/>
    </row>
    <row r="513" spans="1:34" s="545" customFormat="1" ht="15">
      <c r="A513" s="33"/>
      <c r="B513" s="456" t="s">
        <v>19</v>
      </c>
      <c r="C513" s="317">
        <f>SUM(C500:C512)</f>
        <v>5979.01</v>
      </c>
      <c r="D513" s="317">
        <f>SUM(D500:D512)</f>
        <v>4822.79</v>
      </c>
      <c r="E513" s="317">
        <f>SUM(E500:E512)</f>
        <v>4174.63</v>
      </c>
      <c r="F513" s="141">
        <f t="shared" si="100"/>
        <v>0.6982142528612596</v>
      </c>
      <c r="G513" s="19"/>
      <c r="H513" s="89"/>
      <c r="I513" s="147">
        <v>3753.9610000000002</v>
      </c>
      <c r="J513" s="289">
        <f>SUM(J500:J512)</f>
        <v>1498.28</v>
      </c>
      <c r="K513" s="289">
        <f>SUM(K500:K512)</f>
        <v>4174.63</v>
      </c>
      <c r="L513" s="390"/>
      <c r="M513" s="147">
        <f>SUM(M500:M512)</f>
        <v>421.8799999999999</v>
      </c>
      <c r="N513" s="289">
        <f>SUM(N500:N512)</f>
        <v>226.27999999999997</v>
      </c>
      <c r="O513" s="289">
        <f>SUM(O500:O512)</f>
        <v>648.1599999999999</v>
      </c>
      <c r="P513" s="390"/>
      <c r="Q513" s="2"/>
      <c r="R513" s="2"/>
      <c r="S513" s="2"/>
      <c r="T513" s="115"/>
      <c r="U513" s="2"/>
      <c r="V513" s="2"/>
      <c r="W513" s="2"/>
      <c r="X513" s="2"/>
      <c r="Y513" s="2"/>
      <c r="Z513" s="2"/>
      <c r="AA513" s="2"/>
      <c r="AB513" s="2"/>
      <c r="AC513" s="2"/>
      <c r="AD513" s="2"/>
      <c r="AE513" s="2"/>
      <c r="AF513" s="2"/>
      <c r="AG513" s="2"/>
      <c r="AH513" s="2"/>
    </row>
    <row r="514" spans="1:16" ht="15.75">
      <c r="A514" s="18"/>
      <c r="B514" s="491"/>
      <c r="C514" s="318"/>
      <c r="D514" s="101"/>
      <c r="E514" s="9"/>
      <c r="F514" s="66"/>
      <c r="G514" s="19"/>
      <c r="H514" s="93"/>
      <c r="L514" s="13"/>
      <c r="M514" s="13"/>
      <c r="N514" s="13"/>
      <c r="O514" s="13"/>
      <c r="P514" s="13"/>
    </row>
    <row r="515" spans="1:16" ht="15">
      <c r="A515" s="148" t="s">
        <v>127</v>
      </c>
      <c r="B515" s="89"/>
      <c r="C515" s="148"/>
      <c r="D515" s="93"/>
      <c r="E515" s="9"/>
      <c r="F515" s="1"/>
      <c r="G515" s="37"/>
      <c r="H515" s="93"/>
      <c r="L515" s="13"/>
      <c r="M515" s="13"/>
      <c r="N515" s="13"/>
      <c r="O515" s="13"/>
      <c r="P515" s="13"/>
    </row>
    <row r="516" spans="1:16" ht="15">
      <c r="A516" s="78" t="s">
        <v>267</v>
      </c>
      <c r="B516" s="18"/>
      <c r="C516" s="2"/>
      <c r="D516" s="93"/>
      <c r="E516" s="9"/>
      <c r="F516" s="1"/>
      <c r="G516" s="37"/>
      <c r="L516" s="13"/>
      <c r="M516" s="13"/>
      <c r="N516" s="13"/>
      <c r="O516" s="13"/>
      <c r="P516" s="13"/>
    </row>
    <row r="517" spans="1:16" ht="55.5" customHeight="1">
      <c r="A517" s="84" t="s">
        <v>8</v>
      </c>
      <c r="B517" s="84" t="s">
        <v>9</v>
      </c>
      <c r="C517" s="84" t="s">
        <v>293</v>
      </c>
      <c r="D517" s="84" t="s">
        <v>113</v>
      </c>
      <c r="E517" s="125" t="s">
        <v>243</v>
      </c>
      <c r="F517" s="222" t="s">
        <v>307</v>
      </c>
      <c r="G517" s="13"/>
      <c r="I517" s="786" t="s">
        <v>42</v>
      </c>
      <c r="J517" s="786"/>
      <c r="K517" s="786"/>
      <c r="L517" s="375"/>
      <c r="M517" s="18"/>
      <c r="N517" s="18"/>
      <c r="O517" s="18"/>
      <c r="P517" s="13"/>
    </row>
    <row r="518" spans="1:16" ht="15.75">
      <c r="A518" s="16">
        <v>1</v>
      </c>
      <c r="B518" s="631" t="s">
        <v>158</v>
      </c>
      <c r="C518" s="316">
        <f>C500</f>
        <v>537.06</v>
      </c>
      <c r="D518" s="134">
        <f>D500</f>
        <v>436.43999999999994</v>
      </c>
      <c r="E518" s="316">
        <f>K518</f>
        <v>61.25999999999996</v>
      </c>
      <c r="F518" s="155">
        <f>E518/C518</f>
        <v>0.11406546754552559</v>
      </c>
      <c r="G518" s="13"/>
      <c r="I518" s="363">
        <v>40.48999999999995</v>
      </c>
      <c r="J518" s="321">
        <v>20.77000000000001</v>
      </c>
      <c r="K518" s="290">
        <f>SUM(I518:J518)</f>
        <v>61.25999999999996</v>
      </c>
      <c r="L518" s="13"/>
      <c r="M518" s="36"/>
      <c r="N518" s="36"/>
      <c r="O518" s="13"/>
      <c r="P518" s="13"/>
    </row>
    <row r="519" spans="1:16" ht="15.75">
      <c r="A519" s="16">
        <v>2</v>
      </c>
      <c r="B519" s="631" t="s">
        <v>159</v>
      </c>
      <c r="C519" s="316">
        <f aca="true" t="shared" si="103" ref="C519:D530">C501</f>
        <v>249.91</v>
      </c>
      <c r="D519" s="134">
        <f t="shared" si="103"/>
        <v>198.29</v>
      </c>
      <c r="E519" s="316">
        <f aca="true" t="shared" si="104" ref="E519:E530">K519</f>
        <v>23.740000000000002</v>
      </c>
      <c r="F519" s="155">
        <f aca="true" t="shared" si="105" ref="F519:F531">E519/C519</f>
        <v>0.09499419791124805</v>
      </c>
      <c r="G519" s="13"/>
      <c r="I519" s="363">
        <v>16.409999999999997</v>
      </c>
      <c r="J519" s="321">
        <v>7.330000000000005</v>
      </c>
      <c r="K519" s="290">
        <f aca="true" t="shared" si="106" ref="K519:K530">SUM(I519:J519)</f>
        <v>23.740000000000002</v>
      </c>
      <c r="L519" s="13"/>
      <c r="M519" s="36"/>
      <c r="N519" s="36"/>
      <c r="O519" s="13"/>
      <c r="P519" s="13"/>
    </row>
    <row r="520" spans="1:16" ht="15.75">
      <c r="A520" s="16">
        <v>3</v>
      </c>
      <c r="B520" s="631" t="s">
        <v>160</v>
      </c>
      <c r="C520" s="316">
        <f t="shared" si="103"/>
        <v>425.87</v>
      </c>
      <c r="D520" s="134">
        <f t="shared" si="103"/>
        <v>345.07</v>
      </c>
      <c r="E520" s="316">
        <f t="shared" si="104"/>
        <v>50.52999999999997</v>
      </c>
      <c r="F520" s="155">
        <f t="shared" si="105"/>
        <v>0.11865123159649651</v>
      </c>
      <c r="G520" s="13"/>
      <c r="I520" s="363">
        <v>34.17999999999998</v>
      </c>
      <c r="J520" s="321">
        <v>16.349999999999994</v>
      </c>
      <c r="K520" s="290">
        <f t="shared" si="106"/>
        <v>50.52999999999997</v>
      </c>
      <c r="L520" s="13"/>
      <c r="M520" s="36"/>
      <c r="N520" s="36"/>
      <c r="O520" s="13"/>
      <c r="P520" s="13"/>
    </row>
    <row r="521" spans="1:16" ht="15.75">
      <c r="A521" s="16">
        <v>4</v>
      </c>
      <c r="B521" s="631" t="s">
        <v>161</v>
      </c>
      <c r="C521" s="316">
        <f t="shared" si="103"/>
        <v>235.92999999999998</v>
      </c>
      <c r="D521" s="134">
        <f t="shared" si="103"/>
        <v>187.49999999999997</v>
      </c>
      <c r="E521" s="316">
        <f t="shared" si="104"/>
        <v>18.119999999999997</v>
      </c>
      <c r="F521" s="155">
        <f t="shared" si="105"/>
        <v>0.07680244140211079</v>
      </c>
      <c r="G521" s="13"/>
      <c r="I521" s="363">
        <v>12.090000000000003</v>
      </c>
      <c r="J521" s="321">
        <v>6.029999999999994</v>
      </c>
      <c r="K521" s="290">
        <f t="shared" si="106"/>
        <v>18.119999999999997</v>
      </c>
      <c r="L521" s="13"/>
      <c r="M521" s="36"/>
      <c r="N521" s="36"/>
      <c r="O521" s="13"/>
      <c r="P521" s="13"/>
    </row>
    <row r="522" spans="1:16" ht="15.75">
      <c r="A522" s="16">
        <v>5</v>
      </c>
      <c r="B522" s="632" t="s">
        <v>162</v>
      </c>
      <c r="C522" s="316">
        <f t="shared" si="103"/>
        <v>549.71</v>
      </c>
      <c r="D522" s="134">
        <f t="shared" si="103"/>
        <v>445.76000000000005</v>
      </c>
      <c r="E522" s="316">
        <f t="shared" si="104"/>
        <v>64.04000000000002</v>
      </c>
      <c r="F522" s="155">
        <f t="shared" si="105"/>
        <v>0.11649778974368306</v>
      </c>
      <c r="G522" s="13"/>
      <c r="I522" s="364">
        <v>39.29000000000002</v>
      </c>
      <c r="J522" s="321">
        <v>24.75</v>
      </c>
      <c r="K522" s="290">
        <f t="shared" si="106"/>
        <v>64.04000000000002</v>
      </c>
      <c r="L522" s="13"/>
      <c r="M522" s="36"/>
      <c r="N522" s="36"/>
      <c r="O522" s="13"/>
      <c r="P522" s="13"/>
    </row>
    <row r="523" spans="1:16" ht="15.75">
      <c r="A523" s="16">
        <v>6</v>
      </c>
      <c r="B523" s="631" t="s">
        <v>163</v>
      </c>
      <c r="C523" s="316">
        <f t="shared" si="103"/>
        <v>566.28</v>
      </c>
      <c r="D523" s="134">
        <f t="shared" si="103"/>
        <v>455.15999999999997</v>
      </c>
      <c r="E523" s="316">
        <f t="shared" si="104"/>
        <v>60.559999999999974</v>
      </c>
      <c r="F523" s="155">
        <f t="shared" si="105"/>
        <v>0.10694356148901599</v>
      </c>
      <c r="G523" s="13"/>
      <c r="I523" s="363">
        <v>40.839999999999975</v>
      </c>
      <c r="J523" s="321">
        <v>19.72</v>
      </c>
      <c r="K523" s="290">
        <f t="shared" si="106"/>
        <v>60.559999999999974</v>
      </c>
      <c r="L523" s="13"/>
      <c r="M523" s="36"/>
      <c r="N523" s="36"/>
      <c r="O523" s="13"/>
      <c r="P523" s="13"/>
    </row>
    <row r="524" spans="1:16" ht="15.75">
      <c r="A524" s="16">
        <v>7</v>
      </c>
      <c r="B524" s="632" t="s">
        <v>164</v>
      </c>
      <c r="C524" s="316">
        <f t="shared" si="103"/>
        <v>515.78</v>
      </c>
      <c r="D524" s="134">
        <f t="shared" si="103"/>
        <v>415.53000000000003</v>
      </c>
      <c r="E524" s="316">
        <f t="shared" si="104"/>
        <v>49.55000000000001</v>
      </c>
      <c r="F524" s="155">
        <f t="shared" si="105"/>
        <v>0.09606809104657027</v>
      </c>
      <c r="G524" s="13"/>
      <c r="I524" s="364">
        <v>31.97999999999999</v>
      </c>
      <c r="J524" s="321">
        <v>17.57000000000002</v>
      </c>
      <c r="K524" s="290">
        <f t="shared" si="106"/>
        <v>49.55000000000001</v>
      </c>
      <c r="L524" s="13"/>
      <c r="M524" s="36"/>
      <c r="N524" s="36"/>
      <c r="O524" s="13"/>
      <c r="P524" s="13"/>
    </row>
    <row r="525" spans="1:16" ht="15.75">
      <c r="A525" s="16">
        <v>8</v>
      </c>
      <c r="B525" s="631" t="s">
        <v>165</v>
      </c>
      <c r="C525" s="316">
        <f t="shared" si="103"/>
        <v>612.75</v>
      </c>
      <c r="D525" s="134">
        <f t="shared" si="103"/>
        <v>498.89</v>
      </c>
      <c r="E525" s="316">
        <f t="shared" si="104"/>
        <v>79.01000000000002</v>
      </c>
      <c r="F525" s="155">
        <f t="shared" si="105"/>
        <v>0.1289432884536924</v>
      </c>
      <c r="G525" s="13"/>
      <c r="I525" s="363">
        <v>47.910000000000025</v>
      </c>
      <c r="J525" s="321">
        <v>31.099999999999994</v>
      </c>
      <c r="K525" s="290">
        <f t="shared" si="106"/>
        <v>79.01000000000002</v>
      </c>
      <c r="L525" s="13"/>
      <c r="M525" s="36"/>
      <c r="N525" s="36"/>
      <c r="O525" s="13"/>
      <c r="P525" s="13"/>
    </row>
    <row r="526" spans="1:16" ht="15.75">
      <c r="A526" s="16">
        <v>9</v>
      </c>
      <c r="B526" s="631" t="s">
        <v>166</v>
      </c>
      <c r="C526" s="316">
        <f t="shared" si="103"/>
        <v>447.21</v>
      </c>
      <c r="D526" s="134">
        <f t="shared" si="103"/>
        <v>360.86</v>
      </c>
      <c r="E526" s="316">
        <f t="shared" si="104"/>
        <v>40.81999999999998</v>
      </c>
      <c r="F526" s="155">
        <f t="shared" si="105"/>
        <v>0.09127702868898276</v>
      </c>
      <c r="G526" s="13"/>
      <c r="I526" s="363">
        <v>28.019999999999982</v>
      </c>
      <c r="J526" s="321">
        <v>12.799999999999997</v>
      </c>
      <c r="K526" s="290">
        <f t="shared" si="106"/>
        <v>40.81999999999998</v>
      </c>
      <c r="L526" s="13"/>
      <c r="M526" s="36"/>
      <c r="N526" s="36"/>
      <c r="O526" s="13"/>
      <c r="P526" s="13"/>
    </row>
    <row r="527" spans="1:16" ht="15.75">
      <c r="A527" s="16">
        <v>10</v>
      </c>
      <c r="B527" s="631" t="s">
        <v>167</v>
      </c>
      <c r="C527" s="316">
        <f t="shared" si="103"/>
        <v>253.58999999999997</v>
      </c>
      <c r="D527" s="134">
        <f t="shared" si="103"/>
        <v>201.86</v>
      </c>
      <c r="E527" s="316">
        <f t="shared" si="104"/>
        <v>26.659999999999997</v>
      </c>
      <c r="F527" s="155">
        <f t="shared" si="105"/>
        <v>0.10513032848298434</v>
      </c>
      <c r="G527" s="13"/>
      <c r="I527" s="363">
        <v>15.900000000000006</v>
      </c>
      <c r="J527" s="321">
        <v>10.759999999999991</v>
      </c>
      <c r="K527" s="290">
        <f t="shared" si="106"/>
        <v>26.659999999999997</v>
      </c>
      <c r="L527" s="14"/>
      <c r="M527" s="36"/>
      <c r="N527" s="36"/>
      <c r="O527" s="13"/>
      <c r="P527" s="13"/>
    </row>
    <row r="528" spans="1:16" ht="15.75">
      <c r="A528" s="16">
        <v>11</v>
      </c>
      <c r="B528" s="631" t="s">
        <v>168</v>
      </c>
      <c r="C528" s="316">
        <f t="shared" si="103"/>
        <v>614.47</v>
      </c>
      <c r="D528" s="134">
        <f t="shared" si="103"/>
        <v>496.83</v>
      </c>
      <c r="E528" s="316">
        <f t="shared" si="104"/>
        <v>71.35999999999996</v>
      </c>
      <c r="F528" s="155">
        <f t="shared" si="105"/>
        <v>0.1161326020798411</v>
      </c>
      <c r="G528" s="13"/>
      <c r="I528" s="363">
        <v>46.21999999999997</v>
      </c>
      <c r="J528" s="321">
        <v>25.139999999999986</v>
      </c>
      <c r="K528" s="290">
        <f t="shared" si="106"/>
        <v>71.35999999999996</v>
      </c>
      <c r="L528" s="13"/>
      <c r="M528" s="36"/>
      <c r="N528" s="36"/>
      <c r="O528" s="13"/>
      <c r="P528" s="13"/>
    </row>
    <row r="529" spans="1:16" ht="15.75">
      <c r="A529" s="16">
        <v>12</v>
      </c>
      <c r="B529" s="631" t="s">
        <v>169</v>
      </c>
      <c r="C529" s="316">
        <f t="shared" si="103"/>
        <v>634.64</v>
      </c>
      <c r="D529" s="134">
        <f t="shared" si="103"/>
        <v>510.98999999999995</v>
      </c>
      <c r="E529" s="316">
        <f t="shared" si="104"/>
        <v>67.47999999999999</v>
      </c>
      <c r="F529" s="155">
        <f t="shared" si="105"/>
        <v>0.10632799697466279</v>
      </c>
      <c r="G529" s="13"/>
      <c r="I529" s="363">
        <v>45.00999999999999</v>
      </c>
      <c r="J529" s="321">
        <v>22.47</v>
      </c>
      <c r="K529" s="290">
        <f t="shared" si="106"/>
        <v>67.47999999999999</v>
      </c>
      <c r="L529" s="13"/>
      <c r="M529" s="36"/>
      <c r="N529" s="36"/>
      <c r="O529" s="13"/>
      <c r="P529" s="13"/>
    </row>
    <row r="530" spans="1:16" ht="15.75">
      <c r="A530" s="16">
        <v>13</v>
      </c>
      <c r="B530" s="631" t="s">
        <v>170</v>
      </c>
      <c r="C530" s="316">
        <f t="shared" si="103"/>
        <v>335.80999999999995</v>
      </c>
      <c r="D530" s="134">
        <f t="shared" si="103"/>
        <v>269.61</v>
      </c>
      <c r="E530" s="316">
        <f t="shared" si="104"/>
        <v>35.02999999999999</v>
      </c>
      <c r="F530" s="155">
        <f>E530/C530</f>
        <v>0.10431493999583095</v>
      </c>
      <c r="G530" s="13"/>
      <c r="I530" s="363">
        <v>23.539999999999992</v>
      </c>
      <c r="J530" s="321">
        <v>11.489999999999995</v>
      </c>
      <c r="K530" s="290">
        <f t="shared" si="106"/>
        <v>35.02999999999999</v>
      </c>
      <c r="L530" s="13"/>
      <c r="M530" s="36"/>
      <c r="N530" s="36"/>
      <c r="O530" s="13"/>
      <c r="P530" s="13"/>
    </row>
    <row r="531" spans="1:16" ht="15.75" customHeight="1">
      <c r="A531" s="33"/>
      <c r="B531" s="456" t="s">
        <v>19</v>
      </c>
      <c r="C531" s="317">
        <f>SUM(C518:C530)</f>
        <v>5979.01</v>
      </c>
      <c r="D531" s="317">
        <f>SUM(D518:D530)</f>
        <v>4822.79</v>
      </c>
      <c r="E531" s="317">
        <f>SUM(E518:E530)</f>
        <v>648.1599999999999</v>
      </c>
      <c r="F531" s="34">
        <f t="shared" si="105"/>
        <v>0.1084059066634777</v>
      </c>
      <c r="G531" s="19"/>
      <c r="I531" s="147">
        <f>SUM(I518:I530)</f>
        <v>421.8799999999999</v>
      </c>
      <c r="J531" s="289">
        <f>SUM(J518:J530)</f>
        <v>226.27999999999997</v>
      </c>
      <c r="K531" s="289">
        <f>SUM(K518:K530)</f>
        <v>648.1599999999999</v>
      </c>
      <c r="L531" s="13"/>
      <c r="M531" s="390"/>
      <c r="N531" s="390"/>
      <c r="O531" s="390"/>
      <c r="P531" s="13"/>
    </row>
    <row r="532" spans="1:16" ht="15.75">
      <c r="A532" s="754" t="s">
        <v>128</v>
      </c>
      <c r="B532" s="754"/>
      <c r="C532" s="754"/>
      <c r="D532" s="754"/>
      <c r="E532" s="754"/>
      <c r="G532" s="236"/>
      <c r="L532" s="13"/>
      <c r="M532" s="13"/>
      <c r="N532" s="13"/>
      <c r="O532" s="13"/>
      <c r="P532" s="13"/>
    </row>
    <row r="533" spans="1:16" ht="15">
      <c r="A533" s="181" t="s">
        <v>117</v>
      </c>
      <c r="B533" s="97"/>
      <c r="C533" s="25"/>
      <c r="D533" s="97"/>
      <c r="E533" s="121"/>
      <c r="F533" s="237"/>
      <c r="L533" s="13"/>
      <c r="M533" s="13"/>
      <c r="N533" s="13"/>
      <c r="O533" s="13"/>
      <c r="P533" s="13"/>
    </row>
    <row r="534" spans="1:16" ht="15">
      <c r="A534" s="750" t="s">
        <v>308</v>
      </c>
      <c r="B534" s="750"/>
      <c r="C534" s="750"/>
      <c r="D534" s="750"/>
      <c r="E534" s="121"/>
      <c r="F534" s="237"/>
      <c r="L534" s="14"/>
      <c r="M534" s="14"/>
      <c r="N534" s="14"/>
      <c r="O534" s="14"/>
      <c r="P534" s="13"/>
    </row>
    <row r="535" spans="1:16" ht="17.25" customHeight="1">
      <c r="A535" s="87" t="s">
        <v>67</v>
      </c>
      <c r="B535" s="87" t="s">
        <v>24</v>
      </c>
      <c r="C535" s="87" t="s">
        <v>25</v>
      </c>
      <c r="D535" s="230" t="s">
        <v>26</v>
      </c>
      <c r="E535" s="121"/>
      <c r="F535" s="614"/>
      <c r="K535" s="2"/>
      <c r="L535" s="18"/>
      <c r="M535" s="18"/>
      <c r="N535" s="14"/>
      <c r="O535" s="101"/>
      <c r="P535" s="13"/>
    </row>
    <row r="536" spans="1:16" ht="34.5" customHeight="1">
      <c r="A536" s="772" t="s">
        <v>39</v>
      </c>
      <c r="B536" s="501" t="s">
        <v>327</v>
      </c>
      <c r="C536" s="466" t="str">
        <f>C317</f>
        <v>01-04-2019</v>
      </c>
      <c r="D536" s="796">
        <v>1.5</v>
      </c>
      <c r="E536" s="121"/>
      <c r="F536" s="614"/>
      <c r="K536" s="459"/>
      <c r="L536" s="459"/>
      <c r="M536" s="390"/>
      <c r="N536" s="13"/>
      <c r="O536" s="13"/>
      <c r="P536" s="13"/>
    </row>
    <row r="537" spans="1:13" ht="15">
      <c r="A537" s="772"/>
      <c r="B537" s="501" t="s">
        <v>81</v>
      </c>
      <c r="C537" s="466">
        <f>C318</f>
        <v>43584</v>
      </c>
      <c r="D537" s="461">
        <v>41.85</v>
      </c>
      <c r="E537" s="121"/>
      <c r="F537" s="614"/>
      <c r="K537" s="2"/>
      <c r="L537" s="2"/>
      <c r="M537" s="2"/>
    </row>
    <row r="538" spans="1:13" ht="30">
      <c r="A538" s="772"/>
      <c r="B538" s="502" t="s">
        <v>99</v>
      </c>
      <c r="C538" s="466">
        <f>C319</f>
        <v>43714</v>
      </c>
      <c r="D538" s="796">
        <v>127.67</v>
      </c>
      <c r="E538" s="121"/>
      <c r="F538" s="615"/>
      <c r="K538" s="2"/>
      <c r="L538" s="2"/>
      <c r="M538" s="2"/>
    </row>
    <row r="539" spans="1:13" ht="35.25" customHeight="1">
      <c r="A539" s="772"/>
      <c r="B539" s="45" t="s">
        <v>29</v>
      </c>
      <c r="C539" s="466">
        <f>C320</f>
        <v>43810</v>
      </c>
      <c r="D539" s="461">
        <v>114.02</v>
      </c>
      <c r="E539" s="121"/>
      <c r="F539" s="616"/>
      <c r="J539" s="37"/>
      <c r="K539" s="2"/>
      <c r="L539" s="2"/>
      <c r="M539" s="2"/>
    </row>
    <row r="540" spans="1:7" ht="15">
      <c r="A540" s="772" t="s">
        <v>85</v>
      </c>
      <c r="B540" s="772"/>
      <c r="C540" s="772"/>
      <c r="D540" s="244">
        <f>SUM(D537:D539)</f>
        <v>283.54</v>
      </c>
      <c r="E540" s="121"/>
      <c r="F540" s="325"/>
      <c r="G540" s="236"/>
    </row>
    <row r="541" spans="1:10" ht="15">
      <c r="A541" s="739" t="s">
        <v>30</v>
      </c>
      <c r="B541" s="739"/>
      <c r="C541" s="739"/>
      <c r="D541" s="98">
        <f>SUM(D536:D539)</f>
        <v>285.04</v>
      </c>
      <c r="E541" s="121"/>
      <c r="F541" s="237"/>
      <c r="J541" s="386"/>
    </row>
    <row r="542" spans="1:10" ht="15.75">
      <c r="A542" s="310"/>
      <c r="J542" s="386"/>
    </row>
    <row r="543" spans="1:10" ht="15.75">
      <c r="A543" s="319"/>
      <c r="B543" s="93"/>
      <c r="C543" s="1"/>
      <c r="D543" s="93"/>
      <c r="E543" s="9"/>
      <c r="F543" s="1"/>
      <c r="G543" s="37"/>
      <c r="J543" s="393"/>
    </row>
    <row r="544" spans="1:34" s="543" customFormat="1" ht="15.75" customHeight="1">
      <c r="A544" s="148" t="s">
        <v>268</v>
      </c>
      <c r="B544" s="89"/>
      <c r="C544" s="148"/>
      <c r="D544" s="148"/>
      <c r="E544" s="148"/>
      <c r="F544" s="148"/>
      <c r="G544" s="148"/>
      <c r="H544" s="544"/>
      <c r="I544" s="148"/>
      <c r="J544" s="386"/>
      <c r="K544" s="148"/>
      <c r="L544" s="148"/>
      <c r="M544" s="148"/>
      <c r="N544" s="148"/>
      <c r="O544" s="148"/>
      <c r="P544" s="148"/>
      <c r="Q544" s="148"/>
      <c r="R544" s="148"/>
      <c r="S544" s="148"/>
      <c r="T544" s="148"/>
      <c r="U544" s="148"/>
      <c r="V544" s="148"/>
      <c r="W544" s="148"/>
      <c r="X544" s="148"/>
      <c r="Y544" s="148"/>
      <c r="Z544" s="148"/>
      <c r="AA544" s="148"/>
      <c r="AB544" s="148"/>
      <c r="AC544" s="148"/>
      <c r="AD544" s="148"/>
      <c r="AE544" s="148"/>
      <c r="AF544" s="148"/>
      <c r="AG544" s="148"/>
      <c r="AH544" s="148"/>
    </row>
    <row r="545" spans="1:10" ht="33.75" customHeight="1">
      <c r="A545" s="84" t="s">
        <v>2</v>
      </c>
      <c r="B545" s="84"/>
      <c r="C545" s="84" t="s">
        <v>3</v>
      </c>
      <c r="D545" s="84" t="s">
        <v>4</v>
      </c>
      <c r="E545" s="125" t="s">
        <v>5</v>
      </c>
      <c r="F545" s="84" t="s">
        <v>6</v>
      </c>
      <c r="G545" s="37"/>
      <c r="J545" s="393"/>
    </row>
    <row r="546" spans="1:16" ht="15">
      <c r="A546" s="84">
        <v>1</v>
      </c>
      <c r="B546" s="84">
        <v>2</v>
      </c>
      <c r="C546" s="84">
        <v>3</v>
      </c>
      <c r="D546" s="110">
        <v>4</v>
      </c>
      <c r="E546" s="125" t="s">
        <v>7</v>
      </c>
      <c r="F546" s="84">
        <v>6</v>
      </c>
      <c r="G546" s="37"/>
      <c r="J546" s="386"/>
      <c r="L546" s="93"/>
      <c r="M546" s="93"/>
      <c r="N546" s="93"/>
      <c r="O546" s="93"/>
      <c r="P546" s="93"/>
    </row>
    <row r="547" spans="1:34" s="569" customFormat="1" ht="25.5">
      <c r="A547" s="215">
        <v>1</v>
      </c>
      <c r="B547" s="242" t="s">
        <v>242</v>
      </c>
      <c r="C547" s="528">
        <v>1.5</v>
      </c>
      <c r="D547" s="528">
        <v>1.5</v>
      </c>
      <c r="E547" s="351">
        <f>D547-C547</f>
        <v>0</v>
      </c>
      <c r="F547" s="338">
        <f>E547/D548</f>
        <v>0</v>
      </c>
      <c r="G547" s="228"/>
      <c r="H547" s="556"/>
      <c r="I547" s="204"/>
      <c r="J547" s="386"/>
      <c r="K547" s="204"/>
      <c r="L547" s="6"/>
      <c r="M547" s="6"/>
      <c r="N547" s="6"/>
      <c r="O547" s="6"/>
      <c r="P547" s="320"/>
      <c r="Q547" s="204"/>
      <c r="R547" s="204"/>
      <c r="S547" s="204"/>
      <c r="T547" s="204"/>
      <c r="U547" s="204"/>
      <c r="V547" s="204"/>
      <c r="W547" s="204"/>
      <c r="X547" s="204"/>
      <c r="Y547" s="204"/>
      <c r="Z547" s="204"/>
      <c r="AA547" s="204"/>
      <c r="AB547" s="204"/>
      <c r="AC547" s="204"/>
      <c r="AD547" s="204"/>
      <c r="AE547" s="204"/>
      <c r="AF547" s="204"/>
      <c r="AG547" s="204"/>
      <c r="AH547" s="204"/>
    </row>
    <row r="548" spans="1:34" s="569" customFormat="1" ht="21" customHeight="1">
      <c r="A548" s="215">
        <v>2</v>
      </c>
      <c r="B548" s="242" t="s">
        <v>293</v>
      </c>
      <c r="C548" s="432">
        <v>285.04</v>
      </c>
      <c r="D548" s="432">
        <v>285.04</v>
      </c>
      <c r="E548" s="351">
        <f>D548-C548</f>
        <v>0</v>
      </c>
      <c r="F548" s="338">
        <f>E548/D549</f>
        <v>0</v>
      </c>
      <c r="G548" s="228"/>
      <c r="H548" s="556"/>
      <c r="I548" s="204"/>
      <c r="J548" s="386"/>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row>
    <row r="549" spans="1:34" s="569" customFormat="1" ht="24" customHeight="1">
      <c r="A549" s="215">
        <v>3</v>
      </c>
      <c r="B549" s="242" t="s">
        <v>309</v>
      </c>
      <c r="C549" s="432">
        <v>283.54</v>
      </c>
      <c r="D549" s="432">
        <v>283.54</v>
      </c>
      <c r="E549" s="351">
        <f>D549-C549</f>
        <v>0</v>
      </c>
      <c r="F549" s="338">
        <f>E549/C549</f>
        <v>0</v>
      </c>
      <c r="G549" s="228"/>
      <c r="H549" s="556"/>
      <c r="I549" s="204"/>
      <c r="J549" s="386"/>
      <c r="K549" s="247"/>
      <c r="L549" s="65"/>
      <c r="M549" s="65"/>
      <c r="N549" s="101"/>
      <c r="O549" s="65"/>
      <c r="P549" s="65"/>
      <c r="Q549" s="65"/>
      <c r="R549" s="65"/>
      <c r="S549" s="204"/>
      <c r="T549" s="204"/>
      <c r="U549" s="204"/>
      <c r="V549" s="204"/>
      <c r="W549" s="204"/>
      <c r="X549" s="204"/>
      <c r="Y549" s="204"/>
      <c r="Z549" s="204"/>
      <c r="AA549" s="204"/>
      <c r="AB549" s="204"/>
      <c r="AC549" s="204"/>
      <c r="AD549" s="204"/>
      <c r="AE549" s="204"/>
      <c r="AF549" s="204"/>
      <c r="AG549" s="204"/>
      <c r="AH549" s="204"/>
    </row>
    <row r="550" spans="1:34" s="569" customFormat="1" ht="18" customHeight="1">
      <c r="A550" s="215">
        <v>4</v>
      </c>
      <c r="B550" s="215" t="s">
        <v>33</v>
      </c>
      <c r="C550" s="227">
        <f>C547+C549</f>
        <v>285.04</v>
      </c>
      <c r="D550" s="227">
        <f>D547+D549</f>
        <v>285.04</v>
      </c>
      <c r="E550" s="339">
        <f>D550-C550</f>
        <v>0</v>
      </c>
      <c r="F550" s="338">
        <f>SUM(F547:F549)</f>
        <v>0</v>
      </c>
      <c r="G550" s="228"/>
      <c r="H550" s="556"/>
      <c r="I550" s="204"/>
      <c r="J550" s="386"/>
      <c r="K550" s="247"/>
      <c r="L550" s="529"/>
      <c r="M550" s="247"/>
      <c r="N550" s="530"/>
      <c r="O550" s="247"/>
      <c r="P550" s="247"/>
      <c r="Q550" s="65"/>
      <c r="R550" s="65"/>
      <c r="S550" s="204"/>
      <c r="T550" s="204"/>
      <c r="U550" s="204"/>
      <c r="V550" s="204"/>
      <c r="W550" s="204"/>
      <c r="X550" s="204"/>
      <c r="Y550" s="204"/>
      <c r="Z550" s="204"/>
      <c r="AA550" s="204"/>
      <c r="AB550" s="204"/>
      <c r="AC550" s="204"/>
      <c r="AD550" s="204"/>
      <c r="AE550" s="204"/>
      <c r="AF550" s="204"/>
      <c r="AG550" s="204"/>
      <c r="AH550" s="204"/>
    </row>
    <row r="551" spans="1:18" ht="15.75" customHeight="1">
      <c r="A551" s="310"/>
      <c r="J551" s="386"/>
      <c r="K551" s="13"/>
      <c r="L551" s="13"/>
      <c r="M551" s="531"/>
      <c r="N551" s="530"/>
      <c r="O551" s="13"/>
      <c r="P551" s="13"/>
      <c r="Q551" s="13"/>
      <c r="R551" s="13"/>
    </row>
    <row r="552" spans="1:18" ht="15.75" customHeight="1">
      <c r="A552" s="319"/>
      <c r="B552" s="93"/>
      <c r="C552" s="1"/>
      <c r="D552" s="93"/>
      <c r="E552" s="9"/>
      <c r="F552" s="1"/>
      <c r="G552" s="37"/>
      <c r="H552" s="93"/>
      <c r="J552" s="386"/>
      <c r="K552" s="13"/>
      <c r="L552" s="42"/>
      <c r="M552" s="531"/>
      <c r="N552" s="530"/>
      <c r="O552" s="13"/>
      <c r="P552" s="13"/>
      <c r="Q552" s="13"/>
      <c r="R552" s="13"/>
    </row>
    <row r="553" spans="1:34" s="553" customFormat="1" ht="15">
      <c r="A553" s="200" t="s">
        <v>310</v>
      </c>
      <c r="B553" s="93"/>
      <c r="C553" s="170"/>
      <c r="D553" s="170" t="s">
        <v>31</v>
      </c>
      <c r="E553" s="774" t="s">
        <v>338</v>
      </c>
      <c r="F553" s="774"/>
      <c r="G553" s="184"/>
      <c r="H553" s="93"/>
      <c r="I553" s="170"/>
      <c r="J553" s="393"/>
      <c r="K553" s="370"/>
      <c r="L553" s="42"/>
      <c r="M553" s="531"/>
      <c r="N553" s="530"/>
      <c r="O553" s="370"/>
      <c r="P553" s="370"/>
      <c r="Q553" s="370"/>
      <c r="R553" s="370"/>
      <c r="S553" s="170"/>
      <c r="T553" s="170"/>
      <c r="U553" s="170"/>
      <c r="V553" s="170"/>
      <c r="W553" s="170"/>
      <c r="X553" s="170"/>
      <c r="Y553" s="170"/>
      <c r="Z553" s="170"/>
      <c r="AA553" s="170"/>
      <c r="AB553" s="170"/>
      <c r="AC553" s="170"/>
      <c r="AD553" s="170"/>
      <c r="AE553" s="170"/>
      <c r="AF553" s="170"/>
      <c r="AG553" s="170"/>
      <c r="AH553" s="170"/>
    </row>
    <row r="554" spans="1:18" ht="30">
      <c r="A554" s="206" t="s">
        <v>2</v>
      </c>
      <c r="B554" s="206" t="s">
        <v>40</v>
      </c>
      <c r="C554" s="206" t="s">
        <v>293</v>
      </c>
      <c r="D554" s="206" t="s">
        <v>116</v>
      </c>
      <c r="E554" s="207" t="s">
        <v>195</v>
      </c>
      <c r="F554" s="206" t="s">
        <v>41</v>
      </c>
      <c r="G554" s="206" t="s">
        <v>42</v>
      </c>
      <c r="H554" s="93"/>
      <c r="J554" s="42"/>
      <c r="K554" s="390"/>
      <c r="L554" s="42"/>
      <c r="M554" s="532"/>
      <c r="N554" s="390"/>
      <c r="O554" s="66"/>
      <c r="P554" s="13"/>
      <c r="Q554" s="13"/>
      <c r="R554" s="13"/>
    </row>
    <row r="555" spans="1:34" s="237" customFormat="1" ht="15">
      <c r="A555" s="229" t="s">
        <v>173</v>
      </c>
      <c r="B555" s="229" t="s">
        <v>174</v>
      </c>
      <c r="C555" s="229" t="s">
        <v>175</v>
      </c>
      <c r="D555" s="229" t="s">
        <v>176</v>
      </c>
      <c r="E555" s="229" t="s">
        <v>177</v>
      </c>
      <c r="F555" s="229" t="s">
        <v>178</v>
      </c>
      <c r="G555" s="229" t="s">
        <v>179</v>
      </c>
      <c r="H555" s="97"/>
      <c r="I555" s="20"/>
      <c r="J555" s="43"/>
      <c r="K555" s="43"/>
      <c r="L555" s="43"/>
      <c r="M555" s="43"/>
      <c r="N555" s="43"/>
      <c r="O555" s="43"/>
      <c r="P555" s="43"/>
      <c r="Q555" s="43"/>
      <c r="R555" s="43"/>
      <c r="S555" s="20"/>
      <c r="T555" s="20"/>
      <c r="U555" s="20"/>
      <c r="V555" s="20"/>
      <c r="W555" s="20"/>
      <c r="X555" s="20"/>
      <c r="Y555" s="20"/>
      <c r="Z555" s="20"/>
      <c r="AA555" s="20"/>
      <c r="AB555" s="20"/>
      <c r="AC555" s="20"/>
      <c r="AD555" s="20"/>
      <c r="AE555" s="20"/>
      <c r="AF555" s="20"/>
      <c r="AG555" s="20"/>
      <c r="AH555" s="20"/>
    </row>
    <row r="556" spans="1:34" s="237" customFormat="1" ht="30">
      <c r="A556" s="340">
        <v>1</v>
      </c>
      <c r="B556" s="503" t="s">
        <v>43</v>
      </c>
      <c r="C556" s="797">
        <v>142.805</v>
      </c>
      <c r="D556" s="426">
        <v>141.77</v>
      </c>
      <c r="E556" s="341">
        <v>83.33</v>
      </c>
      <c r="F556" s="342">
        <f>E556/C556</f>
        <v>0.5835229858898497</v>
      </c>
      <c r="G556" s="343">
        <f>D556-E556</f>
        <v>58.44000000000001</v>
      </c>
      <c r="H556" s="97"/>
      <c r="I556" s="20"/>
      <c r="J556" s="43"/>
      <c r="K556" s="43"/>
      <c r="L556" s="43"/>
      <c r="M556" s="43"/>
      <c r="N556" s="43"/>
      <c r="O556" s="43"/>
      <c r="P556" s="43"/>
      <c r="Q556" s="43"/>
      <c r="R556" s="43"/>
      <c r="S556" s="20"/>
      <c r="T556" s="20"/>
      <c r="U556" s="20"/>
      <c r="V556" s="20"/>
      <c r="W556" s="20"/>
      <c r="X556" s="20"/>
      <c r="Y556" s="20"/>
      <c r="Z556" s="20"/>
      <c r="AA556" s="20"/>
      <c r="AB556" s="20"/>
      <c r="AC556" s="20"/>
      <c r="AD556" s="20"/>
      <c r="AE556" s="20"/>
      <c r="AF556" s="20"/>
      <c r="AG556" s="20"/>
      <c r="AH556" s="20"/>
    </row>
    <row r="557" spans="1:34" s="237" customFormat="1" ht="43.5" customHeight="1">
      <c r="A557" s="340">
        <v>2</v>
      </c>
      <c r="B557" s="503" t="s">
        <v>115</v>
      </c>
      <c r="C557" s="797">
        <v>142.805</v>
      </c>
      <c r="D557" s="426">
        <v>141.77</v>
      </c>
      <c r="E557" s="341">
        <v>88.91</v>
      </c>
      <c r="F557" s="342">
        <f>E557/C557</f>
        <v>0.6225972479955183</v>
      </c>
      <c r="G557" s="343">
        <f>D557-E557</f>
        <v>52.860000000000014</v>
      </c>
      <c r="H557" s="97"/>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row>
    <row r="558" spans="1:34" s="237" customFormat="1" ht="15.75" thickBot="1">
      <c r="A558" s="765" t="s">
        <v>19</v>
      </c>
      <c r="B558" s="765"/>
      <c r="C558" s="806">
        <f>SUM(C556:C557)</f>
        <v>285.61</v>
      </c>
      <c r="D558" s="344">
        <f>SUM(D556:D557)</f>
        <v>283.54</v>
      </c>
      <c r="E558" s="345">
        <f>E557+E556</f>
        <v>172.24</v>
      </c>
      <c r="F558" s="346">
        <f>E558/C558</f>
        <v>0.6030601169426841</v>
      </c>
      <c r="G558" s="347">
        <f>SUM(G556:G557)</f>
        <v>111.30000000000003</v>
      </c>
      <c r="H558" s="97"/>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row>
    <row r="559" spans="1:34" s="237" customFormat="1" ht="16.5" thickBot="1">
      <c r="A559" s="323"/>
      <c r="B559" s="323"/>
      <c r="C559" s="807">
        <v>285.04</v>
      </c>
      <c r="D559" s="323"/>
      <c r="E559" s="324"/>
      <c r="F559" s="313"/>
      <c r="G559" s="236"/>
      <c r="H559" s="311"/>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row>
    <row r="560" spans="1:34" s="237" customFormat="1" ht="15">
      <c r="A560" s="323"/>
      <c r="B560" s="323"/>
      <c r="C560" s="313"/>
      <c r="D560" s="323"/>
      <c r="E560" s="324"/>
      <c r="F560" s="313"/>
      <c r="G560" s="236"/>
      <c r="H560" s="311"/>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row>
    <row r="561" spans="1:34" s="582" customFormat="1" ht="15">
      <c r="A561" s="756" t="s">
        <v>129</v>
      </c>
      <c r="B561" s="756"/>
      <c r="C561" s="756"/>
      <c r="D561" s="756"/>
      <c r="E561" s="756"/>
      <c r="F561" s="756"/>
      <c r="G561" s="602"/>
      <c r="H561" s="311"/>
      <c r="I561" s="182"/>
      <c r="J561" s="182"/>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row>
    <row r="562" spans="1:34" s="582" customFormat="1" ht="15">
      <c r="A562" s="181" t="s">
        <v>130</v>
      </c>
      <c r="B562" s="97"/>
      <c r="C562" s="196"/>
      <c r="D562" s="182"/>
      <c r="E562" s="183"/>
      <c r="F562" s="182"/>
      <c r="G562" s="584"/>
      <c r="H562" s="311"/>
      <c r="I562" s="182"/>
      <c r="J562" s="182"/>
      <c r="K562" s="2"/>
      <c r="L562" s="182"/>
      <c r="M562" s="182"/>
      <c r="N562" s="182"/>
      <c r="O562" s="182"/>
      <c r="P562" s="182"/>
      <c r="Q562" s="182"/>
      <c r="R562" s="182"/>
      <c r="S562" s="182"/>
      <c r="T562" s="182"/>
      <c r="U562" s="182"/>
      <c r="V562" s="182"/>
      <c r="W562" s="182"/>
      <c r="X562" s="182"/>
      <c r="Y562" s="182"/>
      <c r="Z562" s="182"/>
      <c r="AA562" s="182"/>
      <c r="AB562" s="182"/>
      <c r="AC562" s="182"/>
      <c r="AD562" s="182"/>
      <c r="AE562" s="182"/>
      <c r="AF562" s="182"/>
      <c r="AG562" s="182"/>
      <c r="AH562" s="182"/>
    </row>
    <row r="563" spans="1:34" s="237" customFormat="1" ht="15">
      <c r="A563" s="750" t="s">
        <v>311</v>
      </c>
      <c r="B563" s="750"/>
      <c r="C563" s="750"/>
      <c r="D563" s="750"/>
      <c r="E563" s="121"/>
      <c r="F563" s="20"/>
      <c r="G563" s="322"/>
      <c r="H563" s="311"/>
      <c r="I563" s="20"/>
      <c r="J563" s="104"/>
      <c r="K563" s="104"/>
      <c r="L563" s="18"/>
      <c r="M563" s="18"/>
      <c r="N563" s="20"/>
      <c r="O563" s="20"/>
      <c r="P563" s="20"/>
      <c r="Q563" s="20"/>
      <c r="R563" s="20"/>
      <c r="S563" s="20"/>
      <c r="T563" s="20"/>
      <c r="U563" s="20"/>
      <c r="V563" s="20"/>
      <c r="W563" s="20"/>
      <c r="X563" s="20"/>
      <c r="Y563" s="20"/>
      <c r="Z563" s="20"/>
      <c r="AA563" s="20"/>
      <c r="AB563" s="20"/>
      <c r="AC563" s="20"/>
      <c r="AD563" s="20"/>
      <c r="AE563" s="20"/>
      <c r="AF563" s="20"/>
      <c r="AG563" s="20"/>
      <c r="AH563" s="20"/>
    </row>
    <row r="564" spans="1:34" s="237" customFormat="1" ht="27">
      <c r="A564" s="83" t="s">
        <v>23</v>
      </c>
      <c r="B564" s="83" t="s">
        <v>24</v>
      </c>
      <c r="C564" s="83" t="s">
        <v>25</v>
      </c>
      <c r="D564" s="83" t="s">
        <v>26</v>
      </c>
      <c r="E564" s="9"/>
      <c r="F564" s="35"/>
      <c r="G564" s="322"/>
      <c r="H564" s="311"/>
      <c r="I564" s="20"/>
      <c r="J564" s="459"/>
      <c r="K564" s="459"/>
      <c r="L564" s="459"/>
      <c r="M564" s="390"/>
      <c r="N564" s="93"/>
      <c r="O564" s="93"/>
      <c r="P564" s="20"/>
      <c r="Q564" s="20"/>
      <c r="R564" s="20"/>
      <c r="S564" s="20"/>
      <c r="T564" s="20"/>
      <c r="U564" s="20"/>
      <c r="V564" s="20"/>
      <c r="W564" s="20"/>
      <c r="X564" s="20"/>
      <c r="Y564" s="20"/>
      <c r="Z564" s="20"/>
      <c r="AA564" s="20"/>
      <c r="AB564" s="20"/>
      <c r="AC564" s="20"/>
      <c r="AD564" s="20"/>
      <c r="AE564" s="20"/>
      <c r="AF564" s="20"/>
      <c r="AG564" s="20"/>
      <c r="AH564" s="20"/>
    </row>
    <row r="565" spans="1:34" s="237" customFormat="1" ht="15">
      <c r="A565" s="772" t="s">
        <v>147</v>
      </c>
      <c r="B565" s="504" t="s">
        <v>234</v>
      </c>
      <c r="C565" s="466" t="str">
        <f>C536</f>
        <v>01-04-2019</v>
      </c>
      <c r="D565" s="798">
        <v>0.4</v>
      </c>
      <c r="E565" s="9"/>
      <c r="F565" s="35"/>
      <c r="G565" s="322"/>
      <c r="H565" s="311"/>
      <c r="I565" s="20"/>
      <c r="J565" s="55"/>
      <c r="K565" s="55"/>
      <c r="L565" s="2"/>
      <c r="M565" s="2"/>
      <c r="N565" s="93"/>
      <c r="O565" s="294"/>
      <c r="P565" s="20"/>
      <c r="Q565" s="20"/>
      <c r="R565" s="20"/>
      <c r="S565" s="20"/>
      <c r="T565" s="20"/>
      <c r="U565" s="20"/>
      <c r="V565" s="20"/>
      <c r="W565" s="20"/>
      <c r="X565" s="20"/>
      <c r="Y565" s="20"/>
      <c r="Z565" s="20"/>
      <c r="AA565" s="20"/>
      <c r="AB565" s="20"/>
      <c r="AC565" s="20"/>
      <c r="AD565" s="20"/>
      <c r="AE565" s="20"/>
      <c r="AF565" s="20"/>
      <c r="AG565" s="20"/>
      <c r="AH565" s="20"/>
    </row>
    <row r="566" spans="1:34" s="237" customFormat="1" ht="15">
      <c r="A566" s="772"/>
      <c r="B566" s="504" t="s">
        <v>81</v>
      </c>
      <c r="C566" s="466">
        <f>C537</f>
        <v>43584</v>
      </c>
      <c r="D566" s="796">
        <v>58.76</v>
      </c>
      <c r="E566" s="9"/>
      <c r="F566" s="35"/>
      <c r="G566" s="322"/>
      <c r="H566" s="311"/>
      <c r="I566" s="20"/>
      <c r="J566" s="2"/>
      <c r="K566" s="55"/>
      <c r="L566" s="2"/>
      <c r="M566" s="2"/>
      <c r="N566" s="20"/>
      <c r="O566" s="20"/>
      <c r="P566" s="20"/>
      <c r="Q566" s="20"/>
      <c r="R566" s="20"/>
      <c r="S566" s="20"/>
      <c r="T566" s="20"/>
      <c r="U566" s="20"/>
      <c r="V566" s="20"/>
      <c r="W566" s="20"/>
      <c r="X566" s="20"/>
      <c r="Y566" s="20"/>
      <c r="Z566" s="20"/>
      <c r="AA566" s="20"/>
      <c r="AB566" s="20"/>
      <c r="AC566" s="20"/>
      <c r="AD566" s="20"/>
      <c r="AE566" s="20"/>
      <c r="AF566" s="20"/>
      <c r="AG566" s="20"/>
      <c r="AH566" s="20"/>
    </row>
    <row r="567" spans="1:34" s="237" customFormat="1" ht="15">
      <c r="A567" s="772"/>
      <c r="B567" s="505" t="s">
        <v>28</v>
      </c>
      <c r="C567" s="466">
        <f>C538</f>
        <v>43714</v>
      </c>
      <c r="D567" s="796">
        <v>196.87</v>
      </c>
      <c r="E567" s="9"/>
      <c r="F567" s="35"/>
      <c r="G567" s="322"/>
      <c r="H567" s="311"/>
      <c r="I567" s="20"/>
      <c r="J567" s="2"/>
      <c r="K567" s="55"/>
      <c r="L567" s="2"/>
      <c r="M567" s="55"/>
      <c r="N567" s="20"/>
      <c r="O567" s="25"/>
      <c r="P567" s="20"/>
      <c r="Q567" s="20"/>
      <c r="R567" s="20"/>
      <c r="S567" s="20"/>
      <c r="T567" s="20"/>
      <c r="U567" s="20"/>
      <c r="V567" s="20"/>
      <c r="W567" s="20"/>
      <c r="X567" s="20"/>
      <c r="Y567" s="20"/>
      <c r="Z567" s="20"/>
      <c r="AA567" s="20"/>
      <c r="AB567" s="20"/>
      <c r="AC567" s="20"/>
      <c r="AD567" s="20"/>
      <c r="AE567" s="20"/>
      <c r="AF567" s="20"/>
      <c r="AG567" s="20"/>
      <c r="AH567" s="20"/>
    </row>
    <row r="568" spans="1:34" s="237" customFormat="1" ht="15">
      <c r="A568" s="772"/>
      <c r="B568" s="467" t="s">
        <v>29</v>
      </c>
      <c r="C568" s="466">
        <f>C539</f>
        <v>43810</v>
      </c>
      <c r="D568" s="796">
        <v>170.68</v>
      </c>
      <c r="E568" s="9"/>
      <c r="F568" s="36"/>
      <c r="G568" s="322"/>
      <c r="H568" s="311"/>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row>
    <row r="569" spans="1:34" s="237" customFormat="1" ht="15">
      <c r="A569" s="772" t="s">
        <v>85</v>
      </c>
      <c r="B569" s="772"/>
      <c r="C569" s="772"/>
      <c r="D569" s="244">
        <f>D568+D567+D566</f>
        <v>426.31</v>
      </c>
      <c r="E569" s="9"/>
      <c r="F569" s="42"/>
      <c r="G569" s="236"/>
      <c r="H569" s="311"/>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row>
    <row r="570" spans="1:10" ht="15">
      <c r="A570" s="739" t="s">
        <v>30</v>
      </c>
      <c r="B570" s="739"/>
      <c r="C570" s="739"/>
      <c r="D570" s="227">
        <f>SUM(D565:D568)</f>
        <v>426.71</v>
      </c>
      <c r="E570" s="121"/>
      <c r="F570" s="20"/>
      <c r="J570" s="386"/>
    </row>
    <row r="571" spans="1:34" s="609" customFormat="1" ht="18" customHeight="1">
      <c r="A571" s="319"/>
      <c r="B571" s="93"/>
      <c r="C571" s="1"/>
      <c r="D571" s="93"/>
      <c r="E571" s="9"/>
      <c r="F571" s="1"/>
      <c r="G571" s="37"/>
      <c r="H571" s="234"/>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row>
    <row r="572" spans="1:34" s="617" customFormat="1" ht="15">
      <c r="A572" s="200" t="s">
        <v>312</v>
      </c>
      <c r="B572" s="93"/>
      <c r="C572" s="170"/>
      <c r="D572" s="170"/>
      <c r="E572" s="171"/>
      <c r="F572" s="170"/>
      <c r="G572" s="184"/>
      <c r="H572" s="234"/>
      <c r="I572" s="202"/>
      <c r="J572" s="202"/>
      <c r="K572" s="202"/>
      <c r="L572" s="202"/>
      <c r="M572" s="202"/>
      <c r="N572" s="202"/>
      <c r="O572" s="202"/>
      <c r="P572" s="202"/>
      <c r="Q572" s="202"/>
      <c r="R572" s="202"/>
      <c r="S572" s="202"/>
      <c r="T572" s="202"/>
      <c r="U572" s="202"/>
      <c r="V572" s="202"/>
      <c r="W572" s="202"/>
      <c r="X572" s="202"/>
      <c r="Y572" s="202"/>
      <c r="Z572" s="202"/>
      <c r="AA572" s="202"/>
      <c r="AB572" s="202"/>
      <c r="AC572" s="202"/>
      <c r="AD572" s="202"/>
      <c r="AE572" s="202"/>
      <c r="AF572" s="202"/>
      <c r="AG572" s="202"/>
      <c r="AH572" s="202"/>
    </row>
    <row r="573" spans="1:34" s="237" customFormat="1" ht="27">
      <c r="A573" s="83" t="s">
        <v>2</v>
      </c>
      <c r="B573" s="83" t="s">
        <v>154</v>
      </c>
      <c r="C573" s="83" t="s">
        <v>3</v>
      </c>
      <c r="D573" s="83" t="s">
        <v>4</v>
      </c>
      <c r="E573" s="128" t="s">
        <v>5</v>
      </c>
      <c r="F573" s="83" t="s">
        <v>6</v>
      </c>
      <c r="G573" s="37"/>
      <c r="H573" s="311"/>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row>
    <row r="574" spans="1:34" s="237" customFormat="1" ht="15">
      <c r="A574" s="84">
        <v>1</v>
      </c>
      <c r="B574" s="84">
        <v>2</v>
      </c>
      <c r="C574" s="84">
        <v>3</v>
      </c>
      <c r="D574" s="110">
        <v>4</v>
      </c>
      <c r="E574" s="125" t="s">
        <v>7</v>
      </c>
      <c r="F574" s="84">
        <v>6</v>
      </c>
      <c r="G574" s="37"/>
      <c r="H574" s="311"/>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row>
    <row r="575" spans="1:34" s="237" customFormat="1" ht="30">
      <c r="A575" s="16">
        <v>1</v>
      </c>
      <c r="B575" s="224" t="s">
        <v>242</v>
      </c>
      <c r="C575" s="231">
        <v>0.4</v>
      </c>
      <c r="D575" s="231">
        <v>0.4</v>
      </c>
      <c r="E575" s="349">
        <f>D575-C575</f>
        <v>0</v>
      </c>
      <c r="F575" s="350">
        <f>E575/C575</f>
        <v>0</v>
      </c>
      <c r="G575" s="37"/>
      <c r="I575" s="20"/>
      <c r="J575" s="20"/>
      <c r="K575" s="97"/>
      <c r="L575" s="301"/>
      <c r="M575" s="301"/>
      <c r="N575" s="301"/>
      <c r="O575" s="301"/>
      <c r="P575" s="301"/>
      <c r="Q575" s="20"/>
      <c r="R575" s="20"/>
      <c r="S575" s="20"/>
      <c r="T575" s="20"/>
      <c r="U575" s="20"/>
      <c r="V575" s="20"/>
      <c r="W575" s="20"/>
      <c r="X575" s="20"/>
      <c r="Y575" s="20"/>
      <c r="Z575" s="20"/>
      <c r="AA575" s="20"/>
      <c r="AB575" s="20"/>
      <c r="AC575" s="20"/>
      <c r="AD575" s="20"/>
      <c r="AE575" s="20"/>
      <c r="AF575" s="20"/>
      <c r="AG575" s="20"/>
      <c r="AH575" s="20"/>
    </row>
    <row r="576" spans="1:34" s="237" customFormat="1" ht="15">
      <c r="A576" s="16">
        <v>2</v>
      </c>
      <c r="B576" s="224" t="s">
        <v>293</v>
      </c>
      <c r="C576" s="348">
        <v>436.19</v>
      </c>
      <c r="D576" s="348">
        <v>436.19</v>
      </c>
      <c r="E576" s="351">
        <f>D576-C576</f>
        <v>0</v>
      </c>
      <c r="F576" s="350">
        <f>E576/C576</f>
        <v>0</v>
      </c>
      <c r="G576" s="37"/>
      <c r="I576" s="20"/>
      <c r="J576" s="20"/>
      <c r="K576" s="97"/>
      <c r="L576" s="301"/>
      <c r="M576" s="301"/>
      <c r="N576" s="301"/>
      <c r="O576" s="301"/>
      <c r="P576" s="301"/>
      <c r="Q576" s="20"/>
      <c r="R576" s="20"/>
      <c r="S576" s="20"/>
      <c r="T576" s="20"/>
      <c r="U576" s="20"/>
      <c r="V576" s="20"/>
      <c r="W576" s="20"/>
      <c r="X576" s="20"/>
      <c r="Y576" s="20"/>
      <c r="Z576" s="20"/>
      <c r="AA576" s="20"/>
      <c r="AB576" s="20"/>
      <c r="AC576" s="20"/>
      <c r="AD576" s="20"/>
      <c r="AE576" s="20"/>
      <c r="AF576" s="20"/>
      <c r="AG576" s="20"/>
      <c r="AH576" s="20"/>
    </row>
    <row r="577" spans="1:34" s="618" customFormat="1" ht="27.75" customHeight="1">
      <c r="A577" s="216">
        <v>3</v>
      </c>
      <c r="B577" s="76" t="s">
        <v>309</v>
      </c>
      <c r="C577" s="233">
        <v>426.31</v>
      </c>
      <c r="D577" s="233">
        <v>426.31</v>
      </c>
      <c r="E577" s="351">
        <f>D577-C577</f>
        <v>0</v>
      </c>
      <c r="F577" s="350">
        <f>E577/C577</f>
        <v>0</v>
      </c>
      <c r="G577" s="209"/>
      <c r="I577" s="232"/>
      <c r="J577" s="232"/>
      <c r="K577" s="427"/>
      <c r="L577" s="301"/>
      <c r="M577" s="301"/>
      <c r="N577" s="301"/>
      <c r="O577" s="301"/>
      <c r="P577" s="301"/>
      <c r="Q577" s="232"/>
      <c r="R577" s="232"/>
      <c r="S577" s="232"/>
      <c r="T577" s="232"/>
      <c r="U577" s="232"/>
      <c r="V577" s="232"/>
      <c r="W577" s="232"/>
      <c r="X577" s="232"/>
      <c r="Y577" s="232"/>
      <c r="Z577" s="232"/>
      <c r="AA577" s="232"/>
      <c r="AB577" s="232"/>
      <c r="AC577" s="232"/>
      <c r="AD577" s="232"/>
      <c r="AE577" s="232"/>
      <c r="AF577" s="232"/>
      <c r="AG577" s="232"/>
      <c r="AH577" s="232"/>
    </row>
    <row r="578" spans="1:34" s="237" customFormat="1" ht="15">
      <c r="A578" s="16">
        <v>4</v>
      </c>
      <c r="B578" s="33" t="s">
        <v>33</v>
      </c>
      <c r="C578" s="227">
        <f>C577+C575</f>
        <v>426.71</v>
      </c>
      <c r="D578" s="227">
        <f>D577+D575</f>
        <v>426.71</v>
      </c>
      <c r="E578" s="351">
        <f>D578-C578</f>
        <v>0</v>
      </c>
      <c r="F578" s="350">
        <f>E578/C578</f>
        <v>0</v>
      </c>
      <c r="G578" s="37"/>
      <c r="H578" s="311"/>
      <c r="I578" s="20"/>
      <c r="J578" s="20"/>
      <c r="K578" s="20"/>
      <c r="L578" s="97"/>
      <c r="M578" s="97"/>
      <c r="N578" s="97"/>
      <c r="O578" s="97"/>
      <c r="P578" s="97"/>
      <c r="Q578" s="20"/>
      <c r="R578" s="20"/>
      <c r="S578" s="20"/>
      <c r="T578" s="20"/>
      <c r="U578" s="20"/>
      <c r="V578" s="20"/>
      <c r="W578" s="20"/>
      <c r="X578" s="20"/>
      <c r="Y578" s="20"/>
      <c r="Z578" s="20"/>
      <c r="AA578" s="20"/>
      <c r="AB578" s="20"/>
      <c r="AC578" s="20"/>
      <c r="AD578" s="20"/>
      <c r="AE578" s="20"/>
      <c r="AF578" s="20"/>
      <c r="AG578" s="20"/>
      <c r="AH578" s="20"/>
    </row>
    <row r="579" spans="1:34" s="237" customFormat="1" ht="30" customHeight="1">
      <c r="A579" s="664"/>
      <c r="B579" s="93"/>
      <c r="C579" s="1"/>
      <c r="D579" s="93"/>
      <c r="E579" s="9"/>
      <c r="F579" s="1"/>
      <c r="G579" s="37"/>
      <c r="H579" s="97"/>
      <c r="I579" s="20"/>
      <c r="J579" s="20"/>
      <c r="K579" s="20"/>
      <c r="L579" s="97"/>
      <c r="M579" s="97"/>
      <c r="N579" s="97"/>
      <c r="O579" s="97"/>
      <c r="P579" s="97"/>
      <c r="Q579" s="20"/>
      <c r="R579" s="20"/>
      <c r="S579" s="20"/>
      <c r="T579" s="20"/>
      <c r="U579" s="20"/>
      <c r="V579" s="20"/>
      <c r="W579" s="20"/>
      <c r="X579" s="20"/>
      <c r="Y579" s="20"/>
      <c r="Z579" s="20"/>
      <c r="AA579" s="20"/>
      <c r="AB579" s="20"/>
      <c r="AC579" s="20"/>
      <c r="AD579" s="20"/>
      <c r="AE579" s="20"/>
      <c r="AF579" s="20"/>
      <c r="AG579" s="20"/>
      <c r="AH579" s="20"/>
    </row>
    <row r="580" spans="1:34" s="582" customFormat="1" ht="17.25" customHeight="1">
      <c r="A580" s="200" t="s">
        <v>313</v>
      </c>
      <c r="B580" s="93"/>
      <c r="C580" s="170"/>
      <c r="D580" s="170"/>
      <c r="E580" s="171"/>
      <c r="F580" s="201"/>
      <c r="G580" s="184"/>
      <c r="H580" s="97"/>
      <c r="I580" s="182"/>
      <c r="J580" s="182"/>
      <c r="K580" s="182"/>
      <c r="L580" s="97"/>
      <c r="M580" s="97"/>
      <c r="N580" s="97"/>
      <c r="O580" s="97"/>
      <c r="P580" s="97"/>
      <c r="Q580" s="182"/>
      <c r="R580" s="182"/>
      <c r="S580" s="182"/>
      <c r="T580" s="182"/>
      <c r="U580" s="182"/>
      <c r="V580" s="182"/>
      <c r="W580" s="182"/>
      <c r="X580" s="182"/>
      <c r="Y580" s="182"/>
      <c r="Z580" s="182"/>
      <c r="AA580" s="182"/>
      <c r="AB580" s="182"/>
      <c r="AC580" s="182"/>
      <c r="AD580" s="182"/>
      <c r="AE580" s="182"/>
      <c r="AF580" s="182"/>
      <c r="AG580" s="182"/>
      <c r="AH580" s="182"/>
    </row>
    <row r="581" spans="1:34" s="237" customFormat="1" ht="15">
      <c r="A581" s="787" t="s">
        <v>314</v>
      </c>
      <c r="B581" s="787"/>
      <c r="C581" s="86"/>
      <c r="D581" s="93" t="s">
        <v>31</v>
      </c>
      <c r="E581" s="9"/>
      <c r="F581" s="774" t="s">
        <v>244</v>
      </c>
      <c r="G581" s="774"/>
      <c r="H581" s="97"/>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row>
    <row r="582" spans="1:34" s="618" customFormat="1" ht="51">
      <c r="A582" s="84" t="s">
        <v>44</v>
      </c>
      <c r="B582" s="84" t="s">
        <v>45</v>
      </c>
      <c r="C582" s="84" t="s">
        <v>46</v>
      </c>
      <c r="D582" s="84" t="s">
        <v>232</v>
      </c>
      <c r="E582" s="125" t="s">
        <v>5</v>
      </c>
      <c r="F582" s="84" t="s">
        <v>41</v>
      </c>
      <c r="G582" s="222" t="s">
        <v>42</v>
      </c>
      <c r="H582" s="301"/>
      <c r="I582" s="232"/>
      <c r="J582" s="51"/>
      <c r="K582" s="51"/>
      <c r="L582" s="51"/>
      <c r="M582" s="51"/>
      <c r="N582" s="51"/>
      <c r="O582" s="51"/>
      <c r="P582" s="51"/>
      <c r="Q582" s="51"/>
      <c r="R582" s="51"/>
      <c r="S582" s="51"/>
      <c r="T582" s="232"/>
      <c r="U582" s="232"/>
      <c r="V582" s="232"/>
      <c r="W582" s="232"/>
      <c r="X582" s="232"/>
      <c r="Y582" s="232"/>
      <c r="Z582" s="232"/>
      <c r="AA582" s="232"/>
      <c r="AB582" s="232"/>
      <c r="AC582" s="232"/>
      <c r="AD582" s="232"/>
      <c r="AE582" s="232"/>
      <c r="AF582" s="232"/>
      <c r="AG582" s="232"/>
      <c r="AH582" s="232"/>
    </row>
    <row r="583" spans="1:34" s="237" customFormat="1" ht="15">
      <c r="A583" s="33">
        <v>1</v>
      </c>
      <c r="B583" s="33">
        <v>2</v>
      </c>
      <c r="C583" s="33">
        <v>3</v>
      </c>
      <c r="D583" s="16">
        <v>4</v>
      </c>
      <c r="E583" s="105" t="s">
        <v>65</v>
      </c>
      <c r="F583" s="33">
        <v>6</v>
      </c>
      <c r="G583" s="147" t="s">
        <v>66</v>
      </c>
      <c r="H583" s="97"/>
      <c r="I583" s="20"/>
      <c r="J583" s="43"/>
      <c r="K583" s="43"/>
      <c r="L583" s="43"/>
      <c r="M583" s="43"/>
      <c r="N583" s="43"/>
      <c r="O583" s="43"/>
      <c r="P583" s="43"/>
      <c r="Q583" s="43"/>
      <c r="R583" s="43"/>
      <c r="S583" s="43"/>
      <c r="T583" s="20"/>
      <c r="U583" s="20"/>
      <c r="V583" s="20"/>
      <c r="W583" s="20"/>
      <c r="X583" s="20"/>
      <c r="Y583" s="20"/>
      <c r="Z583" s="20"/>
      <c r="AA583" s="20"/>
      <c r="AB583" s="20"/>
      <c r="AC583" s="20"/>
      <c r="AD583" s="20"/>
      <c r="AE583" s="20"/>
      <c r="AF583" s="20"/>
      <c r="AG583" s="20"/>
      <c r="AH583" s="20"/>
    </row>
    <row r="584" spans="1:34" s="237" customFormat="1" ht="15">
      <c r="A584" s="147">
        <f>D578</f>
        <v>426.71</v>
      </c>
      <c r="B584" s="147">
        <f>C235</f>
        <v>13510.170000000002</v>
      </c>
      <c r="C584" s="227">
        <f>B584*2516.48/100000</f>
        <v>339.98072601600006</v>
      </c>
      <c r="D584" s="227">
        <v>266.1</v>
      </c>
      <c r="E584" s="337">
        <f>C584-D584</f>
        <v>73.88072601600004</v>
      </c>
      <c r="F584" s="245">
        <f>D584/A584</f>
        <v>0.6236085397576809</v>
      </c>
      <c r="G584" s="258">
        <f>A584-D584</f>
        <v>160.60999999999996</v>
      </c>
      <c r="H584" s="97"/>
      <c r="I584" s="20"/>
      <c r="J584" s="43"/>
      <c r="K584" s="43"/>
      <c r="L584" s="43"/>
      <c r="M584" s="43"/>
      <c r="N584" s="395"/>
      <c r="O584" s="43"/>
      <c r="P584" s="396"/>
      <c r="Q584" s="397"/>
      <c r="R584" s="398"/>
      <c r="S584" s="43"/>
      <c r="T584" s="20"/>
      <c r="U584" s="20"/>
      <c r="V584" s="20"/>
      <c r="W584" s="20"/>
      <c r="X584" s="20"/>
      <c r="Y584" s="20"/>
      <c r="Z584" s="20"/>
      <c r="AA584" s="20"/>
      <c r="AB584" s="20"/>
      <c r="AC584" s="20"/>
      <c r="AD584" s="20"/>
      <c r="AE584" s="20"/>
      <c r="AF584" s="20"/>
      <c r="AG584" s="20"/>
      <c r="AH584" s="20"/>
    </row>
    <row r="585" spans="1:34" s="237" customFormat="1" ht="15">
      <c r="A585" s="664"/>
      <c r="B585" s="93"/>
      <c r="C585" s="1"/>
      <c r="D585" s="93"/>
      <c r="E585" s="9"/>
      <c r="F585" s="1"/>
      <c r="G585" s="25"/>
      <c r="H585" s="97"/>
      <c r="I585" s="20"/>
      <c r="J585" s="43"/>
      <c r="K585" s="43"/>
      <c r="L585" s="43"/>
      <c r="M585" s="43"/>
      <c r="N585" s="43"/>
      <c r="O585" s="43"/>
      <c r="P585" s="43"/>
      <c r="Q585" s="43"/>
      <c r="R585" s="43"/>
      <c r="S585" s="43"/>
      <c r="T585" s="20"/>
      <c r="U585" s="20"/>
      <c r="V585" s="20"/>
      <c r="W585" s="20"/>
      <c r="X585" s="20"/>
      <c r="Y585" s="20"/>
      <c r="Z585" s="20"/>
      <c r="AA585" s="20"/>
      <c r="AB585" s="20"/>
      <c r="AC585" s="20"/>
      <c r="AD585" s="20"/>
      <c r="AE585" s="20"/>
      <c r="AF585" s="20"/>
      <c r="AG585" s="20"/>
      <c r="AH585" s="20"/>
    </row>
    <row r="586" spans="1:34" s="237" customFormat="1" ht="15">
      <c r="A586" s="93"/>
      <c r="B586" s="93"/>
      <c r="C586" s="1"/>
      <c r="D586" s="93"/>
      <c r="E586" s="9"/>
      <c r="F586" s="1"/>
      <c r="G586" s="25"/>
      <c r="H586" s="97"/>
      <c r="I586" s="20"/>
      <c r="J586" s="43"/>
      <c r="K586" s="43"/>
      <c r="L586" s="43"/>
      <c r="M586" s="43"/>
      <c r="N586" s="43"/>
      <c r="O586" s="43"/>
      <c r="P586" s="43"/>
      <c r="Q586" s="43"/>
      <c r="R586" s="43"/>
      <c r="S586" s="43"/>
      <c r="T586" s="20"/>
      <c r="U586" s="20"/>
      <c r="V586" s="20"/>
      <c r="W586" s="20"/>
      <c r="X586" s="20"/>
      <c r="Y586" s="20"/>
      <c r="Z586" s="20"/>
      <c r="AA586" s="20"/>
      <c r="AB586" s="20"/>
      <c r="AC586" s="20"/>
      <c r="AD586" s="20"/>
      <c r="AE586" s="20"/>
      <c r="AF586" s="20"/>
      <c r="AG586" s="20"/>
      <c r="AH586" s="20"/>
    </row>
    <row r="587" spans="1:34" s="237" customFormat="1" ht="15.75">
      <c r="A587" s="754" t="s">
        <v>315</v>
      </c>
      <c r="B587" s="754"/>
      <c r="C587" s="754"/>
      <c r="D587" s="754"/>
      <c r="E587" s="754"/>
      <c r="F587" s="20"/>
      <c r="G587" s="25"/>
      <c r="H587" s="311"/>
      <c r="I587" s="20"/>
      <c r="J587" s="43"/>
      <c r="K587" s="43"/>
      <c r="L587" s="43"/>
      <c r="M587" s="43"/>
      <c r="N587" s="43"/>
      <c r="O587" s="43"/>
      <c r="P587" s="43"/>
      <c r="Q587" s="43"/>
      <c r="R587" s="43"/>
      <c r="S587" s="43"/>
      <c r="T587" s="20"/>
      <c r="U587" s="20"/>
      <c r="V587" s="20"/>
      <c r="W587" s="20"/>
      <c r="X587" s="20"/>
      <c r="Y587" s="20"/>
      <c r="Z587" s="20"/>
      <c r="AA587" s="20"/>
      <c r="AB587" s="20"/>
      <c r="AC587" s="20"/>
      <c r="AD587" s="20"/>
      <c r="AE587" s="20"/>
      <c r="AF587" s="20"/>
      <c r="AG587" s="20"/>
      <c r="AH587" s="20"/>
    </row>
    <row r="588" spans="1:34" s="582" customFormat="1" ht="27" customHeight="1">
      <c r="A588" s="671" t="s">
        <v>153</v>
      </c>
      <c r="B588" s="97"/>
      <c r="C588" s="182"/>
      <c r="D588" s="182"/>
      <c r="E588" s="183"/>
      <c r="F588" s="182"/>
      <c r="G588" s="196"/>
      <c r="H588" s="311"/>
      <c r="I588" s="182"/>
      <c r="J588" s="399"/>
      <c r="K588" s="399"/>
      <c r="L588" s="399"/>
      <c r="M588" s="399"/>
      <c r="N588" s="399"/>
      <c r="O588" s="399"/>
      <c r="P588" s="399"/>
      <c r="Q588" s="399"/>
      <c r="R588" s="399"/>
      <c r="S588" s="399"/>
      <c r="T588" s="182"/>
      <c r="U588" s="182"/>
      <c r="V588" s="182"/>
      <c r="W588" s="182"/>
      <c r="X588" s="182"/>
      <c r="Y588" s="182"/>
      <c r="Z588" s="182"/>
      <c r="AA588" s="182"/>
      <c r="AB588" s="182"/>
      <c r="AC588" s="182"/>
      <c r="AD588" s="182"/>
      <c r="AE588" s="182"/>
      <c r="AF588" s="182"/>
      <c r="AG588" s="182"/>
      <c r="AH588" s="182"/>
    </row>
    <row r="589" spans="1:34" s="582" customFormat="1" ht="15">
      <c r="A589" s="672" t="s">
        <v>131</v>
      </c>
      <c r="B589" s="673"/>
      <c r="C589" s="674"/>
      <c r="D589" s="674"/>
      <c r="E589" s="675"/>
      <c r="F589" s="674"/>
      <c r="G589" s="676"/>
      <c r="H589" s="311"/>
      <c r="I589" s="182"/>
      <c r="J589" s="399"/>
      <c r="K589" s="399"/>
      <c r="L589" s="399"/>
      <c r="M589" s="399"/>
      <c r="N589" s="399"/>
      <c r="O589" s="399"/>
      <c r="P589" s="399"/>
      <c r="Q589" s="399"/>
      <c r="R589" s="399"/>
      <c r="S589" s="399"/>
      <c r="T589" s="182"/>
      <c r="U589" s="182"/>
      <c r="V589" s="182"/>
      <c r="W589" s="182"/>
      <c r="X589" s="182"/>
      <c r="Y589" s="182"/>
      <c r="Z589" s="182"/>
      <c r="AA589" s="182"/>
      <c r="AB589" s="182"/>
      <c r="AC589" s="182"/>
      <c r="AD589" s="182"/>
      <c r="AE589" s="182"/>
      <c r="AF589" s="182"/>
      <c r="AG589" s="182"/>
      <c r="AH589" s="182"/>
    </row>
    <row r="590" spans="1:34" s="237" customFormat="1" ht="15">
      <c r="A590" s="740" t="s">
        <v>245</v>
      </c>
      <c r="B590" s="740"/>
      <c r="C590" s="740"/>
      <c r="D590" s="740"/>
      <c r="E590" s="740"/>
      <c r="F590" s="20"/>
      <c r="G590" s="41"/>
      <c r="H590" s="311"/>
      <c r="I590" s="20"/>
      <c r="J590" s="43"/>
      <c r="K590" s="768"/>
      <c r="L590" s="768"/>
      <c r="M590" s="768"/>
      <c r="N590" s="768"/>
      <c r="O590" s="768"/>
      <c r="P590" s="43"/>
      <c r="Q590" s="43"/>
      <c r="R590" s="43"/>
      <c r="S590" s="43"/>
      <c r="T590" s="20"/>
      <c r="U590" s="20"/>
      <c r="V590" s="20"/>
      <c r="W590" s="20"/>
      <c r="X590" s="20"/>
      <c r="Y590" s="20"/>
      <c r="Z590" s="20"/>
      <c r="AA590" s="20"/>
      <c r="AB590" s="20"/>
      <c r="AC590" s="20"/>
      <c r="AD590" s="20"/>
      <c r="AE590" s="20"/>
      <c r="AF590" s="20"/>
      <c r="AG590" s="20"/>
      <c r="AH590" s="20"/>
    </row>
    <row r="591" spans="1:34" s="237" customFormat="1" ht="27">
      <c r="A591" s="83" t="s">
        <v>23</v>
      </c>
      <c r="B591" s="84" t="s">
        <v>152</v>
      </c>
      <c r="C591" s="84" t="s">
        <v>25</v>
      </c>
      <c r="D591" s="84" t="s">
        <v>341</v>
      </c>
      <c r="E591" s="128" t="s">
        <v>48</v>
      </c>
      <c r="F591" s="84" t="s">
        <v>340</v>
      </c>
      <c r="G591" s="128" t="s">
        <v>48</v>
      </c>
      <c r="H591" s="311"/>
      <c r="I591" s="20"/>
      <c r="J591" s="43"/>
      <c r="K591" s="400"/>
      <c r="L591" s="369"/>
      <c r="M591" s="369"/>
      <c r="N591" s="369"/>
      <c r="O591" s="401"/>
      <c r="P591" s="43"/>
      <c r="Q591" s="43"/>
      <c r="R591" s="43"/>
      <c r="S591" s="43"/>
      <c r="T591" s="20"/>
      <c r="U591" s="20"/>
      <c r="V591" s="20"/>
      <c r="W591" s="20"/>
      <c r="X591" s="20"/>
      <c r="Y591" s="20"/>
      <c r="Z591" s="20"/>
      <c r="AA591" s="20"/>
      <c r="AB591" s="20"/>
      <c r="AC591" s="20"/>
      <c r="AD591" s="20"/>
      <c r="AE591" s="20"/>
      <c r="AF591" s="20"/>
      <c r="AG591" s="20"/>
      <c r="AH591" s="20"/>
    </row>
    <row r="592" spans="1:34" s="237" customFormat="1" ht="15">
      <c r="A592" s="770" t="s">
        <v>97</v>
      </c>
      <c r="B592" s="677" t="s">
        <v>82</v>
      </c>
      <c r="C592" s="678"/>
      <c r="D592" s="467">
        <v>0</v>
      </c>
      <c r="E592" s="704">
        <v>0</v>
      </c>
      <c r="F592" s="467">
        <v>0</v>
      </c>
      <c r="G592" s="467">
        <v>0</v>
      </c>
      <c r="H592" s="311"/>
      <c r="I592" s="20"/>
      <c r="J592" s="43"/>
      <c r="K592" s="769"/>
      <c r="L592" s="81"/>
      <c r="M592" s="214"/>
      <c r="N592" s="44"/>
      <c r="O592" s="43"/>
      <c r="P592" s="43"/>
      <c r="Q592" s="43"/>
      <c r="R592" s="43"/>
      <c r="S592" s="43"/>
      <c r="T592" s="20"/>
      <c r="U592" s="20"/>
      <c r="V592" s="20"/>
      <c r="W592" s="20"/>
      <c r="X592" s="20"/>
      <c r="Y592" s="20"/>
      <c r="Z592" s="20"/>
      <c r="AA592" s="20"/>
      <c r="AB592" s="20"/>
      <c r="AC592" s="20"/>
      <c r="AD592" s="20"/>
      <c r="AE592" s="20"/>
      <c r="AF592" s="20"/>
      <c r="AG592" s="20"/>
      <c r="AH592" s="20"/>
    </row>
    <row r="593" spans="1:34" s="237" customFormat="1" ht="15">
      <c r="A593" s="770"/>
      <c r="B593" s="677" t="s">
        <v>83</v>
      </c>
      <c r="C593" s="678"/>
      <c r="D593" s="467">
        <v>4163</v>
      </c>
      <c r="E593" s="704">
        <v>2497.8</v>
      </c>
      <c r="F593" s="467">
        <v>0</v>
      </c>
      <c r="G593" s="467">
        <v>0</v>
      </c>
      <c r="H593" s="311"/>
      <c r="I593" s="20"/>
      <c r="J593" s="43"/>
      <c r="K593" s="769"/>
      <c r="L593" s="81"/>
      <c r="M593" s="214"/>
      <c r="N593" s="44"/>
      <c r="O593" s="43"/>
      <c r="P593" s="43"/>
      <c r="Q593" s="43"/>
      <c r="R593" s="43"/>
      <c r="S593" s="43"/>
      <c r="T593" s="20"/>
      <c r="U593" s="20"/>
      <c r="V593" s="20"/>
      <c r="W593" s="20"/>
      <c r="X593" s="20"/>
      <c r="Y593" s="20"/>
      <c r="Z593" s="20"/>
      <c r="AA593" s="20"/>
      <c r="AB593" s="20"/>
      <c r="AC593" s="20"/>
      <c r="AD593" s="20"/>
      <c r="AE593" s="20"/>
      <c r="AF593" s="20"/>
      <c r="AG593" s="20"/>
      <c r="AH593" s="20"/>
    </row>
    <row r="594" spans="1:34" s="237" customFormat="1" ht="15">
      <c r="A594" s="770"/>
      <c r="B594" s="677" t="s">
        <v>84</v>
      </c>
      <c r="C594" s="679"/>
      <c r="D594" s="467">
        <v>809</v>
      </c>
      <c r="E594" s="704">
        <v>485.4</v>
      </c>
      <c r="F594" s="467">
        <v>0</v>
      </c>
      <c r="G594" s="467">
        <v>0</v>
      </c>
      <c r="H594" s="311"/>
      <c r="I594" s="20"/>
      <c r="J594" s="43"/>
      <c r="K594" s="769"/>
      <c r="L594" s="81"/>
      <c r="M594" s="402"/>
      <c r="N594" s="44"/>
      <c r="O594" s="43"/>
      <c r="P594" s="43"/>
      <c r="Q594" s="43"/>
      <c r="R594" s="43"/>
      <c r="S594" s="43"/>
      <c r="T594" s="20"/>
      <c r="U594" s="20"/>
      <c r="V594" s="20"/>
      <c r="W594" s="20"/>
      <c r="X594" s="20"/>
      <c r="Y594" s="20"/>
      <c r="Z594" s="20"/>
      <c r="AA594" s="20"/>
      <c r="AB594" s="20"/>
      <c r="AC594" s="20"/>
      <c r="AD594" s="20"/>
      <c r="AE594" s="20"/>
      <c r="AF594" s="20"/>
      <c r="AG594" s="20"/>
      <c r="AH594" s="20"/>
    </row>
    <row r="595" spans="1:34" s="237" customFormat="1" ht="15">
      <c r="A595" s="770"/>
      <c r="B595" s="677" t="s">
        <v>86</v>
      </c>
      <c r="C595" s="678"/>
      <c r="D595" s="467">
        <v>0</v>
      </c>
      <c r="E595" s="704">
        <v>0</v>
      </c>
      <c r="F595" s="467">
        <v>0</v>
      </c>
      <c r="G595" s="467">
        <v>0</v>
      </c>
      <c r="H595" s="311"/>
      <c r="I595" s="20"/>
      <c r="J595" s="43"/>
      <c r="K595" s="769"/>
      <c r="L595" s="81"/>
      <c r="M595" s="214"/>
      <c r="N595" s="44"/>
      <c r="O595" s="43"/>
      <c r="P595" s="43"/>
      <c r="Q595" s="43"/>
      <c r="R595" s="43"/>
      <c r="S595" s="43"/>
      <c r="T595" s="20"/>
      <c r="U595" s="20"/>
      <c r="V595" s="20"/>
      <c r="W595" s="20"/>
      <c r="X595" s="20"/>
      <c r="Y595" s="20"/>
      <c r="Z595" s="20"/>
      <c r="AA595" s="20"/>
      <c r="AB595" s="20"/>
      <c r="AC595" s="20"/>
      <c r="AD595" s="20"/>
      <c r="AE595" s="20"/>
      <c r="AF595" s="20"/>
      <c r="AG595" s="20"/>
      <c r="AH595" s="20"/>
    </row>
    <row r="596" spans="1:34" s="237" customFormat="1" ht="15">
      <c r="A596" s="770"/>
      <c r="B596" s="677" t="s">
        <v>141</v>
      </c>
      <c r="C596" s="678"/>
      <c r="D596" s="467">
        <v>3800</v>
      </c>
      <c r="E596" s="704">
        <v>3913.35</v>
      </c>
      <c r="F596" s="467">
        <v>0</v>
      </c>
      <c r="G596" s="467">
        <v>0</v>
      </c>
      <c r="H596" s="311"/>
      <c r="I596" s="20"/>
      <c r="J596" s="43"/>
      <c r="K596" s="769"/>
      <c r="L596" s="81"/>
      <c r="M596" s="214"/>
      <c r="N596" s="44"/>
      <c r="O596" s="43"/>
      <c r="P596" s="43"/>
      <c r="Q596" s="43"/>
      <c r="R596" s="43"/>
      <c r="S596" s="43"/>
      <c r="T596" s="20"/>
      <c r="U596" s="20"/>
      <c r="V596" s="20"/>
      <c r="W596" s="20"/>
      <c r="X596" s="20"/>
      <c r="Y596" s="20"/>
      <c r="Z596" s="20"/>
      <c r="AA596" s="20"/>
      <c r="AB596" s="20"/>
      <c r="AC596" s="20"/>
      <c r="AD596" s="20"/>
      <c r="AE596" s="20"/>
      <c r="AF596" s="20"/>
      <c r="AG596" s="20"/>
      <c r="AH596" s="20"/>
    </row>
    <row r="597" spans="1:34" s="237" customFormat="1" ht="15">
      <c r="A597" s="770"/>
      <c r="B597" s="677" t="s">
        <v>150</v>
      </c>
      <c r="C597" s="678"/>
      <c r="D597" s="467">
        <v>4855</v>
      </c>
      <c r="E597" s="704">
        <v>4767.27</v>
      </c>
      <c r="F597" s="467">
        <v>0</v>
      </c>
      <c r="G597" s="467">
        <v>0</v>
      </c>
      <c r="H597" s="311"/>
      <c r="I597" s="20"/>
      <c r="J597" s="43"/>
      <c r="K597" s="769"/>
      <c r="L597" s="81"/>
      <c r="M597" s="214"/>
      <c r="N597" s="44"/>
      <c r="O597" s="43"/>
      <c r="P597" s="43"/>
      <c r="Q597" s="43"/>
      <c r="R597" s="43"/>
      <c r="S597" s="43"/>
      <c r="T597" s="20"/>
      <c r="U597" s="20"/>
      <c r="V597" s="20"/>
      <c r="W597" s="20"/>
      <c r="X597" s="20"/>
      <c r="Y597" s="20"/>
      <c r="Z597" s="20"/>
      <c r="AA597" s="20"/>
      <c r="AB597" s="20"/>
      <c r="AC597" s="20"/>
      <c r="AD597" s="20"/>
      <c r="AE597" s="20"/>
      <c r="AF597" s="20"/>
      <c r="AG597" s="20"/>
      <c r="AH597" s="20"/>
    </row>
    <row r="598" spans="1:34" s="237" customFormat="1" ht="15">
      <c r="A598" s="770"/>
      <c r="B598" s="677" t="s">
        <v>180</v>
      </c>
      <c r="C598" s="678"/>
      <c r="D598" s="467">
        <v>2267</v>
      </c>
      <c r="E598" s="704">
        <v>3285.92</v>
      </c>
      <c r="F598" s="467">
        <v>0</v>
      </c>
      <c r="G598" s="467">
        <v>0</v>
      </c>
      <c r="H598" s="311"/>
      <c r="I598" s="20"/>
      <c r="J598" s="43"/>
      <c r="K598" s="769"/>
      <c r="L598" s="81"/>
      <c r="M598" s="214"/>
      <c r="N598" s="44"/>
      <c r="O598" s="43"/>
      <c r="P598" s="43"/>
      <c r="Q598" s="43"/>
      <c r="R598" s="214"/>
      <c r="S598" s="43"/>
      <c r="T598" s="20"/>
      <c r="U598" s="20"/>
      <c r="V598" s="20"/>
      <c r="W598" s="20"/>
      <c r="X598" s="20"/>
      <c r="Y598" s="20"/>
      <c r="Z598" s="20"/>
      <c r="AA598" s="20"/>
      <c r="AB598" s="20"/>
      <c r="AC598" s="20"/>
      <c r="AD598" s="20"/>
      <c r="AE598" s="20"/>
      <c r="AF598" s="20"/>
      <c r="AG598" s="20"/>
      <c r="AH598" s="20"/>
    </row>
    <row r="599" spans="1:34" s="237" customFormat="1" ht="15">
      <c r="A599" s="770"/>
      <c r="B599" s="677" t="s">
        <v>188</v>
      </c>
      <c r="C599" s="678"/>
      <c r="D599" s="467">
        <v>39</v>
      </c>
      <c r="E599" s="704">
        <v>50.14</v>
      </c>
      <c r="F599" s="467">
        <v>0</v>
      </c>
      <c r="G599" s="467">
        <v>0</v>
      </c>
      <c r="H599" s="311"/>
      <c r="I599" s="20"/>
      <c r="J599" s="43"/>
      <c r="K599" s="769"/>
      <c r="L599" s="81"/>
      <c r="M599" s="214"/>
      <c r="N599" s="44"/>
      <c r="O599" s="43"/>
      <c r="P599" s="43"/>
      <c r="Q599" s="43"/>
      <c r="R599" s="43"/>
      <c r="S599" s="43"/>
      <c r="T599" s="20"/>
      <c r="U599" s="20"/>
      <c r="V599" s="20"/>
      <c r="W599" s="20"/>
      <c r="X599" s="20"/>
      <c r="Y599" s="20"/>
      <c r="Z599" s="20"/>
      <c r="AA599" s="20"/>
      <c r="AB599" s="20"/>
      <c r="AC599" s="20"/>
      <c r="AD599" s="20"/>
      <c r="AE599" s="20"/>
      <c r="AF599" s="20"/>
      <c r="AG599" s="20"/>
      <c r="AH599" s="20"/>
    </row>
    <row r="600" spans="1:34" s="237" customFormat="1" ht="15">
      <c r="A600" s="770"/>
      <c r="B600" s="677" t="s">
        <v>191</v>
      </c>
      <c r="C600" s="678"/>
      <c r="D600" s="467">
        <v>0</v>
      </c>
      <c r="E600" s="704">
        <v>0</v>
      </c>
      <c r="F600" s="467">
        <v>0</v>
      </c>
      <c r="G600" s="467">
        <v>0</v>
      </c>
      <c r="H600" s="311"/>
      <c r="I600" s="20"/>
      <c r="J600" s="43"/>
      <c r="K600" s="769"/>
      <c r="L600" s="81"/>
      <c r="M600" s="214"/>
      <c r="N600" s="44"/>
      <c r="O600" s="43"/>
      <c r="P600" s="43"/>
      <c r="Q600" s="43"/>
      <c r="R600" s="43"/>
      <c r="S600" s="43"/>
      <c r="T600" s="20"/>
      <c r="U600" s="20"/>
      <c r="V600" s="20"/>
      <c r="W600" s="20"/>
      <c r="X600" s="20"/>
      <c r="Y600" s="20"/>
      <c r="Z600" s="20"/>
      <c r="AA600" s="20"/>
      <c r="AB600" s="20"/>
      <c r="AC600" s="20"/>
      <c r="AD600" s="20"/>
      <c r="AE600" s="20"/>
      <c r="AF600" s="20"/>
      <c r="AG600" s="20"/>
      <c r="AH600" s="20"/>
    </row>
    <row r="601" spans="1:34" s="237" customFormat="1" ht="15">
      <c r="A601" s="771"/>
      <c r="B601" s="677" t="s">
        <v>227</v>
      </c>
      <c r="C601" s="678"/>
      <c r="D601" s="467">
        <v>0</v>
      </c>
      <c r="E601" s="704">
        <v>0</v>
      </c>
      <c r="F601" s="467">
        <v>0</v>
      </c>
      <c r="G601" s="467">
        <v>0</v>
      </c>
      <c r="H601" s="311"/>
      <c r="I601" s="20"/>
      <c r="J601" s="43"/>
      <c r="K601" s="769"/>
      <c r="L601" s="81"/>
      <c r="M601" s="214"/>
      <c r="N601" s="44"/>
      <c r="O601" s="43"/>
      <c r="P601" s="43"/>
      <c r="Q601" s="43"/>
      <c r="R601" s="43"/>
      <c r="S601" s="43"/>
      <c r="T601" s="20"/>
      <c r="U601" s="20"/>
      <c r="V601" s="20"/>
      <c r="W601" s="20"/>
      <c r="X601" s="20"/>
      <c r="Y601" s="20"/>
      <c r="Z601" s="20"/>
      <c r="AA601" s="20"/>
      <c r="AB601" s="20"/>
      <c r="AC601" s="20"/>
      <c r="AD601" s="20"/>
      <c r="AE601" s="20"/>
      <c r="AF601" s="20"/>
      <c r="AG601" s="20"/>
      <c r="AH601" s="20"/>
    </row>
    <row r="602" spans="1:34" s="237" customFormat="1" ht="15">
      <c r="A602" s="771"/>
      <c r="B602" s="680" t="s">
        <v>228</v>
      </c>
      <c r="C602" s="681"/>
      <c r="D602" s="799">
        <v>0</v>
      </c>
      <c r="E602" s="801">
        <v>0</v>
      </c>
      <c r="F602" s="467">
        <v>0</v>
      </c>
      <c r="G602" s="467">
        <v>0</v>
      </c>
      <c r="H602" s="311"/>
      <c r="I602" s="20"/>
      <c r="J602" s="43"/>
      <c r="K602" s="769"/>
      <c r="L602" s="81"/>
      <c r="M602" s="214"/>
      <c r="N602" s="44"/>
      <c r="O602" s="43"/>
      <c r="P602" s="43"/>
      <c r="Q602" s="43"/>
      <c r="R602" s="43"/>
      <c r="S602" s="43"/>
      <c r="T602" s="20"/>
      <c r="U602" s="20"/>
      <c r="V602" s="20"/>
      <c r="W602" s="20"/>
      <c r="X602" s="20"/>
      <c r="Y602" s="20"/>
      <c r="Z602" s="20"/>
      <c r="AA602" s="20"/>
      <c r="AB602" s="20"/>
      <c r="AC602" s="20"/>
      <c r="AD602" s="20"/>
      <c r="AE602" s="20"/>
      <c r="AF602" s="20"/>
      <c r="AG602" s="20"/>
      <c r="AH602" s="20"/>
    </row>
    <row r="603" spans="1:34" s="237" customFormat="1" ht="15">
      <c r="A603" s="771"/>
      <c r="B603" s="680" t="s">
        <v>342</v>
      </c>
      <c r="C603" s="681"/>
      <c r="D603" s="799">
        <v>0</v>
      </c>
      <c r="E603" s="801">
        <v>0</v>
      </c>
      <c r="F603" s="799">
        <v>0</v>
      </c>
      <c r="G603" s="467">
        <v>0</v>
      </c>
      <c r="H603" s="311"/>
      <c r="I603" s="20"/>
      <c r="J603" s="43"/>
      <c r="K603" s="769"/>
      <c r="L603" s="81"/>
      <c r="M603" s="214"/>
      <c r="N603" s="44"/>
      <c r="O603" s="43"/>
      <c r="P603" s="43"/>
      <c r="Q603" s="43"/>
      <c r="R603" s="43"/>
      <c r="S603" s="43"/>
      <c r="T603" s="20"/>
      <c r="U603" s="20"/>
      <c r="V603" s="20"/>
      <c r="W603" s="20"/>
      <c r="X603" s="20"/>
      <c r="Y603" s="20"/>
      <c r="Z603" s="20"/>
      <c r="AA603" s="20"/>
      <c r="AB603" s="20"/>
      <c r="AC603" s="20"/>
      <c r="AD603" s="20"/>
      <c r="AE603" s="20"/>
      <c r="AF603" s="20"/>
      <c r="AG603" s="20"/>
      <c r="AH603" s="20"/>
    </row>
    <row r="604" spans="1:34" s="237" customFormat="1" ht="15">
      <c r="A604" s="771"/>
      <c r="B604" s="680" t="s">
        <v>343</v>
      </c>
      <c r="C604" s="681"/>
      <c r="D604" s="799">
        <v>0</v>
      </c>
      <c r="E604" s="801">
        <v>0</v>
      </c>
      <c r="F604" s="799">
        <v>0</v>
      </c>
      <c r="G604" s="467">
        <v>0</v>
      </c>
      <c r="H604" s="311"/>
      <c r="I604" s="20"/>
      <c r="J604" s="43"/>
      <c r="K604" s="769"/>
      <c r="L604" s="81"/>
      <c r="M604" s="214"/>
      <c r="N604" s="44"/>
      <c r="O604" s="43"/>
      <c r="P604" s="43"/>
      <c r="Q604" s="43"/>
      <c r="R604" s="43"/>
      <c r="S604" s="43"/>
      <c r="T604" s="20"/>
      <c r="U604" s="20"/>
      <c r="V604" s="20"/>
      <c r="W604" s="20"/>
      <c r="X604" s="20"/>
      <c r="Y604" s="20"/>
      <c r="Z604" s="20"/>
      <c r="AA604" s="20"/>
      <c r="AB604" s="20"/>
      <c r="AC604" s="20"/>
      <c r="AD604" s="20"/>
      <c r="AE604" s="20"/>
      <c r="AF604" s="20"/>
      <c r="AG604" s="20"/>
      <c r="AH604" s="20"/>
    </row>
    <row r="605" spans="1:34" s="237" customFormat="1" ht="15">
      <c r="A605" s="771"/>
      <c r="B605" s="680" t="s">
        <v>316</v>
      </c>
      <c r="C605" s="681"/>
      <c r="D605" s="799">
        <v>0</v>
      </c>
      <c r="E605" s="801">
        <v>0</v>
      </c>
      <c r="F605" s="799">
        <v>0</v>
      </c>
      <c r="G605" s="467">
        <v>0</v>
      </c>
      <c r="H605" s="311"/>
      <c r="I605" s="20"/>
      <c r="J605" s="43"/>
      <c r="K605" s="769"/>
      <c r="L605" s="81"/>
      <c r="M605" s="214"/>
      <c r="N605" s="44"/>
      <c r="O605" s="43"/>
      <c r="P605" s="43"/>
      <c r="Q605" s="43"/>
      <c r="R605" s="43"/>
      <c r="S605" s="43"/>
      <c r="T605" s="20"/>
      <c r="U605" s="20"/>
      <c r="V605" s="20"/>
      <c r="W605" s="20"/>
      <c r="X605" s="20"/>
      <c r="Y605" s="20"/>
      <c r="Z605" s="20"/>
      <c r="AA605" s="20"/>
      <c r="AB605" s="20"/>
      <c r="AC605" s="20"/>
      <c r="AD605" s="20"/>
      <c r="AE605" s="20"/>
      <c r="AF605" s="20"/>
      <c r="AG605" s="20"/>
      <c r="AH605" s="20"/>
    </row>
    <row r="606" spans="1:34" s="237" customFormat="1" ht="15">
      <c r="A606" s="771"/>
      <c r="B606" s="682" t="s">
        <v>19</v>
      </c>
      <c r="C606" s="683"/>
      <c r="D606" s="800">
        <f>SUM(D592:D605)</f>
        <v>15933</v>
      </c>
      <c r="E606" s="802">
        <f>SUM(E592:E605)</f>
        <v>14999.88</v>
      </c>
      <c r="F606" s="800">
        <f>SUM(F592:F605)</f>
        <v>0</v>
      </c>
      <c r="G606" s="802">
        <f>SUM(G592:G605)</f>
        <v>0</v>
      </c>
      <c r="H606" s="311"/>
      <c r="I606" s="20"/>
      <c r="J606" s="43"/>
      <c r="K606" s="769"/>
      <c r="L606" s="403"/>
      <c r="M606" s="43"/>
      <c r="N606" s="404"/>
      <c r="O606" s="404"/>
      <c r="P606" s="43"/>
      <c r="Q606" s="43"/>
      <c r="R606" s="43"/>
      <c r="S606" s="43"/>
      <c r="T606" s="20"/>
      <c r="U606" s="20"/>
      <c r="V606" s="20"/>
      <c r="W606" s="20"/>
      <c r="X606" s="20"/>
      <c r="Y606" s="20"/>
      <c r="Z606" s="20"/>
      <c r="AA606" s="20"/>
      <c r="AB606" s="20"/>
      <c r="AC606" s="20"/>
      <c r="AD606" s="20"/>
      <c r="AE606" s="20"/>
      <c r="AF606" s="20"/>
      <c r="AG606" s="20"/>
      <c r="AH606" s="20"/>
    </row>
    <row r="607" spans="1:34" s="237" customFormat="1" ht="29.25" customHeight="1">
      <c r="A607" s="764" t="s">
        <v>198</v>
      </c>
      <c r="B607" s="764"/>
      <c r="C607" s="764"/>
      <c r="D607" s="764"/>
      <c r="E607" s="764"/>
      <c r="F607" s="764"/>
      <c r="G607" s="764"/>
      <c r="H607" s="311"/>
      <c r="I607" s="20"/>
      <c r="J607" s="43"/>
      <c r="K607" s="792"/>
      <c r="L607" s="792"/>
      <c r="M607" s="792"/>
      <c r="N607" s="792"/>
      <c r="O607" s="792"/>
      <c r="P607" s="43"/>
      <c r="Q607" s="43"/>
      <c r="R607" s="43"/>
      <c r="S607" s="43"/>
      <c r="T607" s="20"/>
      <c r="U607" s="20"/>
      <c r="V607" s="20"/>
      <c r="W607" s="20"/>
      <c r="X607" s="20"/>
      <c r="Y607" s="20"/>
      <c r="Z607" s="20"/>
      <c r="AA607" s="20"/>
      <c r="AB607" s="20"/>
      <c r="AC607" s="20"/>
      <c r="AD607" s="20"/>
      <c r="AE607" s="20"/>
      <c r="AF607" s="20"/>
      <c r="AG607" s="20"/>
      <c r="AH607" s="20"/>
    </row>
    <row r="608" spans="1:34" s="237" customFormat="1" ht="31.5" customHeight="1">
      <c r="A608" s="764" t="s">
        <v>199</v>
      </c>
      <c r="B608" s="764"/>
      <c r="C608" s="764"/>
      <c r="D608" s="764"/>
      <c r="E608" s="764"/>
      <c r="F608" s="764"/>
      <c r="G608" s="764"/>
      <c r="H608" s="311"/>
      <c r="I608" s="20"/>
      <c r="J608" s="43"/>
      <c r="K608" s="296"/>
      <c r="L608" s="296"/>
      <c r="M608" s="296"/>
      <c r="N608" s="296"/>
      <c r="O608" s="296"/>
      <c r="P608" s="43"/>
      <c r="Q608" s="43"/>
      <c r="R608" s="43"/>
      <c r="S608" s="43"/>
      <c r="T608" s="20"/>
      <c r="U608" s="20"/>
      <c r="V608" s="20"/>
      <c r="W608" s="20"/>
      <c r="X608" s="20"/>
      <c r="Y608" s="20"/>
      <c r="Z608" s="20"/>
      <c r="AA608" s="20"/>
      <c r="AB608" s="20"/>
      <c r="AC608" s="20"/>
      <c r="AD608" s="20"/>
      <c r="AE608" s="20"/>
      <c r="AF608" s="20"/>
      <c r="AG608" s="20"/>
      <c r="AH608" s="20"/>
    </row>
    <row r="609" spans="1:34" s="237" customFormat="1" ht="21" customHeight="1">
      <c r="A609" s="296"/>
      <c r="B609" s="684"/>
      <c r="C609" s="296"/>
      <c r="D609" s="296"/>
      <c r="E609" s="296"/>
      <c r="F609" s="296"/>
      <c r="G609" s="296"/>
      <c r="H609" s="311"/>
      <c r="I609" s="20"/>
      <c r="J609" s="43"/>
      <c r="K609" s="296"/>
      <c r="L609" s="296"/>
      <c r="M609" s="296"/>
      <c r="N609" s="296"/>
      <c r="O609" s="296"/>
      <c r="P609" s="43"/>
      <c r="Q609" s="43"/>
      <c r="R609" s="43"/>
      <c r="S609" s="43"/>
      <c r="T609" s="20"/>
      <c r="U609" s="20"/>
      <c r="V609" s="20"/>
      <c r="W609" s="20"/>
      <c r="X609" s="20"/>
      <c r="Y609" s="20"/>
      <c r="Z609" s="20"/>
      <c r="AA609" s="20"/>
      <c r="AB609" s="20"/>
      <c r="AC609" s="20"/>
      <c r="AD609" s="20"/>
      <c r="AE609" s="20"/>
      <c r="AF609" s="20"/>
      <c r="AG609" s="20"/>
      <c r="AH609" s="20"/>
    </row>
    <row r="610" spans="1:34" s="582" customFormat="1" ht="12.75" customHeight="1">
      <c r="A610" s="181" t="s">
        <v>269</v>
      </c>
      <c r="B610" s="97"/>
      <c r="C610" s="182"/>
      <c r="D610" s="182"/>
      <c r="E610" s="183"/>
      <c r="F610" s="182"/>
      <c r="G610" s="196"/>
      <c r="H610" s="311"/>
      <c r="I610" s="182"/>
      <c r="J610" s="399"/>
      <c r="K610" s="399"/>
      <c r="L610" s="399"/>
      <c r="M610" s="399"/>
      <c r="N610" s="399"/>
      <c r="O610" s="399"/>
      <c r="P610" s="399"/>
      <c r="Q610" s="399"/>
      <c r="R610" s="399"/>
      <c r="S610" s="399"/>
      <c r="T610" s="182"/>
      <c r="U610" s="182"/>
      <c r="V610" s="182"/>
      <c r="W610" s="182"/>
      <c r="X610" s="182"/>
      <c r="Y610" s="182"/>
      <c r="Z610" s="182"/>
      <c r="AA610" s="182"/>
      <c r="AB610" s="182"/>
      <c r="AC610" s="182"/>
      <c r="AD610" s="182"/>
      <c r="AE610" s="182"/>
      <c r="AF610" s="182"/>
      <c r="AG610" s="182"/>
      <c r="AH610" s="182"/>
    </row>
    <row r="611" spans="1:34" s="237" customFormat="1" ht="15">
      <c r="A611" s="741" t="s">
        <v>49</v>
      </c>
      <c r="B611" s="750" t="s">
        <v>50</v>
      </c>
      <c r="C611" s="750"/>
      <c r="D611" s="750" t="s">
        <v>51</v>
      </c>
      <c r="E611" s="750"/>
      <c r="F611" s="540" t="s">
        <v>52</v>
      </c>
      <c r="G611" s="686"/>
      <c r="H611" s="311"/>
      <c r="I611" s="20"/>
      <c r="J611" s="43"/>
      <c r="K611" s="43"/>
      <c r="L611" s="43"/>
      <c r="M611" s="43"/>
      <c r="N611" s="43"/>
      <c r="O611" s="43"/>
      <c r="P611" s="43"/>
      <c r="Q611" s="43"/>
      <c r="R611" s="43"/>
      <c r="S611" s="43"/>
      <c r="T611" s="20"/>
      <c r="U611" s="20"/>
      <c r="V611" s="20"/>
      <c r="W611" s="20"/>
      <c r="X611" s="20"/>
      <c r="Y611" s="20"/>
      <c r="Z611" s="20"/>
      <c r="AA611" s="20"/>
      <c r="AB611" s="20"/>
      <c r="AC611" s="20"/>
      <c r="AD611" s="20"/>
      <c r="AE611" s="20"/>
      <c r="AF611" s="20"/>
      <c r="AG611" s="20"/>
      <c r="AH611" s="20"/>
    </row>
    <row r="612" spans="1:34" s="237" customFormat="1" ht="24.75" customHeight="1">
      <c r="A612" s="741"/>
      <c r="B612" s="685" t="s">
        <v>53</v>
      </c>
      <c r="C612" s="685" t="s">
        <v>54</v>
      </c>
      <c r="D612" s="685" t="s">
        <v>53</v>
      </c>
      <c r="E612" s="687" t="s">
        <v>54</v>
      </c>
      <c r="F612" s="685" t="s">
        <v>53</v>
      </c>
      <c r="G612" s="688" t="s">
        <v>54</v>
      </c>
      <c r="H612" s="311"/>
      <c r="I612" s="20"/>
      <c r="J612" s="43"/>
      <c r="K612" s="43"/>
      <c r="L612" s="43"/>
      <c r="M612" s="43"/>
      <c r="N612" s="43"/>
      <c r="O612" s="43"/>
      <c r="P612" s="43"/>
      <c r="Q612" s="43"/>
      <c r="R612" s="43"/>
      <c r="S612" s="43"/>
      <c r="T612" s="20"/>
      <c r="U612" s="20"/>
      <c r="V612" s="20"/>
      <c r="W612" s="20"/>
      <c r="X612" s="20"/>
      <c r="Y612" s="20"/>
      <c r="Z612" s="20"/>
      <c r="AA612" s="20"/>
      <c r="AB612" s="20"/>
      <c r="AC612" s="20"/>
      <c r="AD612" s="20"/>
      <c r="AE612" s="20"/>
      <c r="AF612" s="20"/>
      <c r="AG612" s="20"/>
      <c r="AH612" s="20"/>
    </row>
    <row r="613" spans="1:34" s="237" customFormat="1" ht="45" customHeight="1">
      <c r="A613" s="283" t="s">
        <v>317</v>
      </c>
      <c r="B613" s="45">
        <v>15933</v>
      </c>
      <c r="C613" s="689">
        <v>14999.87</v>
      </c>
      <c r="D613" s="45">
        <v>15933</v>
      </c>
      <c r="E613" s="689">
        <v>14999.87</v>
      </c>
      <c r="F613" s="267">
        <v>0</v>
      </c>
      <c r="G613" s="267">
        <v>0</v>
      </c>
      <c r="H613" s="311"/>
      <c r="I613" s="20"/>
      <c r="J613" s="43"/>
      <c r="K613" s="43"/>
      <c r="L613" s="43"/>
      <c r="M613" s="43"/>
      <c r="N613" s="43"/>
      <c r="O613" s="43"/>
      <c r="P613" s="43"/>
      <c r="Q613" s="43"/>
      <c r="R613" s="43"/>
      <c r="S613" s="43"/>
      <c r="T613" s="20"/>
      <c r="U613" s="20"/>
      <c r="V613" s="20"/>
      <c r="W613" s="20"/>
      <c r="X613" s="20"/>
      <c r="Y613" s="20"/>
      <c r="Z613" s="20"/>
      <c r="AA613" s="20"/>
      <c r="AB613" s="20"/>
      <c r="AC613" s="20"/>
      <c r="AD613" s="20"/>
      <c r="AE613" s="20"/>
      <c r="AF613" s="20"/>
      <c r="AG613" s="20"/>
      <c r="AH613" s="20"/>
    </row>
    <row r="614" spans="1:34" s="237" customFormat="1" ht="15">
      <c r="A614" s="81"/>
      <c r="B614" s="81"/>
      <c r="C614" s="43"/>
      <c r="D614" s="81"/>
      <c r="E614" s="121"/>
      <c r="F614" s="20"/>
      <c r="G614" s="25"/>
      <c r="H614" s="311"/>
      <c r="I614" s="20"/>
      <c r="J614" s="43"/>
      <c r="K614" s="43"/>
      <c r="L614" s="43"/>
      <c r="M614" s="43"/>
      <c r="N614" s="43"/>
      <c r="O614" s="43"/>
      <c r="P614" s="43"/>
      <c r="Q614" s="43"/>
      <c r="R614" s="43"/>
      <c r="S614" s="43"/>
      <c r="T614" s="20"/>
      <c r="U614" s="20"/>
      <c r="V614" s="20"/>
      <c r="W614" s="20"/>
      <c r="X614" s="20"/>
      <c r="Y614" s="20"/>
      <c r="Z614" s="20"/>
      <c r="AA614" s="20"/>
      <c r="AB614" s="20"/>
      <c r="AC614" s="20"/>
      <c r="AD614" s="20"/>
      <c r="AE614" s="20"/>
      <c r="AF614" s="20"/>
      <c r="AG614" s="20"/>
      <c r="AH614" s="20"/>
    </row>
    <row r="615" spans="1:34" s="582" customFormat="1" ht="15">
      <c r="A615" s="181" t="s">
        <v>181</v>
      </c>
      <c r="B615" s="97"/>
      <c r="C615" s="182"/>
      <c r="D615" s="182"/>
      <c r="E615" s="183"/>
      <c r="F615" s="182"/>
      <c r="G615" s="196"/>
      <c r="H615" s="311"/>
      <c r="I615" s="182"/>
      <c r="J615" s="399"/>
      <c r="K615" s="399"/>
      <c r="L615" s="399"/>
      <c r="M615" s="399"/>
      <c r="N615" s="399"/>
      <c r="O615" s="399"/>
      <c r="P615" s="399"/>
      <c r="Q615" s="399"/>
      <c r="R615" s="399"/>
      <c r="S615" s="399"/>
      <c r="T615" s="182"/>
      <c r="U615" s="182"/>
      <c r="V615" s="182"/>
      <c r="W615" s="182"/>
      <c r="X615" s="182"/>
      <c r="Y615" s="182"/>
      <c r="Z615" s="182"/>
      <c r="AA615" s="182"/>
      <c r="AB615" s="182"/>
      <c r="AC615" s="182"/>
      <c r="AD615" s="182"/>
      <c r="AE615" s="182"/>
      <c r="AF615" s="182"/>
      <c r="AG615" s="182"/>
      <c r="AH615" s="182"/>
    </row>
    <row r="616" spans="1:19" ht="25.5" customHeight="1">
      <c r="A616" s="730" t="s">
        <v>318</v>
      </c>
      <c r="B616" s="730"/>
      <c r="C616" s="730" t="s">
        <v>233</v>
      </c>
      <c r="D616" s="730"/>
      <c r="E616" s="730" t="s">
        <v>55</v>
      </c>
      <c r="F616" s="730"/>
      <c r="G616" s="25"/>
      <c r="J616" s="13"/>
      <c r="K616" s="13"/>
      <c r="L616" s="13"/>
      <c r="M616" s="13"/>
      <c r="N616" s="13"/>
      <c r="O616" s="13"/>
      <c r="P616" s="13"/>
      <c r="Q616" s="13"/>
      <c r="R616" s="13"/>
      <c r="S616" s="13"/>
    </row>
    <row r="617" spans="1:20" ht="15">
      <c r="A617" s="26" t="s">
        <v>53</v>
      </c>
      <c r="B617" s="26" t="s">
        <v>56</v>
      </c>
      <c r="C617" s="26" t="s">
        <v>53</v>
      </c>
      <c r="D617" s="26" t="s">
        <v>56</v>
      </c>
      <c r="E617" s="690" t="s">
        <v>53</v>
      </c>
      <c r="F617" s="26" t="s">
        <v>57</v>
      </c>
      <c r="G617" s="25"/>
      <c r="J617" s="13"/>
      <c r="K617" s="13"/>
      <c r="L617" s="405"/>
      <c r="M617" s="405"/>
      <c r="N617" s="405"/>
      <c r="O617" s="405"/>
      <c r="P617" s="405"/>
      <c r="Q617" s="405"/>
      <c r="R617" s="13"/>
      <c r="S617" s="405"/>
      <c r="T617" s="394"/>
    </row>
    <row r="618" spans="1:19" ht="15">
      <c r="A618" s="691" t="s">
        <v>173</v>
      </c>
      <c r="B618" s="691" t="s">
        <v>174</v>
      </c>
      <c r="C618" s="691" t="s">
        <v>175</v>
      </c>
      <c r="D618" s="691" t="s">
        <v>176</v>
      </c>
      <c r="E618" s="691" t="s">
        <v>177</v>
      </c>
      <c r="F618" s="691" t="s">
        <v>178</v>
      </c>
      <c r="G618" s="25"/>
      <c r="J618" s="13"/>
      <c r="K618" s="13"/>
      <c r="L618" s="13"/>
      <c r="M618" s="13"/>
      <c r="N618" s="13"/>
      <c r="O618" s="13"/>
      <c r="P618" s="13"/>
      <c r="Q618" s="13"/>
      <c r="R618" s="13"/>
      <c r="S618" s="13"/>
    </row>
    <row r="619" spans="1:19" ht="15">
      <c r="A619" s="45">
        <f>B613</f>
        <v>15933</v>
      </c>
      <c r="B619" s="348">
        <f>C613</f>
        <v>14999.87</v>
      </c>
      <c r="C619" s="45">
        <v>15762</v>
      </c>
      <c r="D619" s="348">
        <v>14779.464</v>
      </c>
      <c r="E619" s="267">
        <f>C619/A619</f>
        <v>0.9892675578987008</v>
      </c>
      <c r="F619" s="267">
        <f>D619/B619</f>
        <v>0.9853061393198741</v>
      </c>
      <c r="G619" s="25"/>
      <c r="J619" s="13"/>
      <c r="K619" s="13"/>
      <c r="L619" s="13"/>
      <c r="M619" s="13"/>
      <c r="N619" s="13"/>
      <c r="O619" s="13"/>
      <c r="P619" s="13"/>
      <c r="Q619" s="13"/>
      <c r="R619" s="13"/>
      <c r="S619" s="13"/>
    </row>
    <row r="620" spans="1:20" ht="16.5">
      <c r="A620" s="44"/>
      <c r="B620" s="692"/>
      <c r="C620" s="51"/>
      <c r="D620" s="51"/>
      <c r="E620" s="693"/>
      <c r="F620" s="693"/>
      <c r="G620" s="25"/>
      <c r="J620" s="13"/>
      <c r="K620" s="13"/>
      <c r="L620" s="42"/>
      <c r="M620" s="42"/>
      <c r="N620" s="13"/>
      <c r="O620" s="295"/>
      <c r="P620" s="406"/>
      <c r="Q620" s="406"/>
      <c r="R620" s="13"/>
      <c r="S620" s="295"/>
      <c r="T620" s="9"/>
    </row>
    <row r="621" spans="1:34" s="553" customFormat="1" ht="16.5">
      <c r="A621" s="694" t="s">
        <v>132</v>
      </c>
      <c r="B621" s="695"/>
      <c r="C621" s="182"/>
      <c r="D621" s="182"/>
      <c r="E621" s="183"/>
      <c r="F621" s="182"/>
      <c r="G621" s="196"/>
      <c r="H621" s="323"/>
      <c r="I621" s="170"/>
      <c r="J621" s="370"/>
      <c r="K621" s="370"/>
      <c r="L621" s="370"/>
      <c r="M621" s="370"/>
      <c r="N621" s="370"/>
      <c r="O621" s="370"/>
      <c r="P621" s="370"/>
      <c r="Q621" s="370"/>
      <c r="R621" s="370"/>
      <c r="S621" s="370"/>
      <c r="T621" s="170"/>
      <c r="U621" s="170"/>
      <c r="V621" s="170"/>
      <c r="W621" s="170"/>
      <c r="X621" s="170"/>
      <c r="Y621" s="170"/>
      <c r="Z621" s="170"/>
      <c r="AA621" s="170"/>
      <c r="AB621" s="170"/>
      <c r="AC621" s="170"/>
      <c r="AD621" s="170"/>
      <c r="AE621" s="170"/>
      <c r="AF621" s="170"/>
      <c r="AG621" s="170"/>
      <c r="AH621" s="170"/>
    </row>
    <row r="622" spans="1:34" s="553" customFormat="1" ht="15">
      <c r="A622" s="672" t="s">
        <v>133</v>
      </c>
      <c r="B622" s="97"/>
      <c r="C622" s="182"/>
      <c r="D622" s="182"/>
      <c r="E622" s="183"/>
      <c r="F622" s="182"/>
      <c r="G622" s="196"/>
      <c r="H622" s="323"/>
      <c r="I622" s="170"/>
      <c r="J622" s="370"/>
      <c r="K622" s="370"/>
      <c r="L622" s="370"/>
      <c r="M622" s="370"/>
      <c r="N622" s="370"/>
      <c r="O622" s="370"/>
      <c r="P622" s="370"/>
      <c r="Q622" s="370"/>
      <c r="R622" s="370"/>
      <c r="S622" s="370"/>
      <c r="T622" s="170"/>
      <c r="U622" s="170"/>
      <c r="V622" s="170"/>
      <c r="W622" s="170"/>
      <c r="X622" s="170"/>
      <c r="Y622" s="170"/>
      <c r="Z622" s="170"/>
      <c r="AA622" s="170"/>
      <c r="AB622" s="170"/>
      <c r="AC622" s="170"/>
      <c r="AD622" s="170"/>
      <c r="AE622" s="170"/>
      <c r="AF622" s="170"/>
      <c r="AG622" s="170"/>
      <c r="AH622" s="170"/>
    </row>
    <row r="623" spans="1:19" ht="15">
      <c r="A623" s="44"/>
      <c r="B623" s="692"/>
      <c r="C623" s="673"/>
      <c r="D623" s="673"/>
      <c r="E623" s="696"/>
      <c r="F623" s="673"/>
      <c r="G623" s="697"/>
      <c r="J623" s="13"/>
      <c r="K623" s="13"/>
      <c r="L623" s="13"/>
      <c r="M623" s="13"/>
      <c r="N623" s="13"/>
      <c r="O623" s="13"/>
      <c r="P623" s="13"/>
      <c r="Q623" s="13"/>
      <c r="R623" s="13"/>
      <c r="S623" s="13"/>
    </row>
    <row r="624" spans="1:19" ht="15">
      <c r="A624" s="740" t="s">
        <v>246</v>
      </c>
      <c r="B624" s="740"/>
      <c r="C624" s="740"/>
      <c r="D624" s="740"/>
      <c r="E624" s="740"/>
      <c r="F624" s="740"/>
      <c r="G624" s="740"/>
      <c r="J624" s="13"/>
      <c r="K624" s="13"/>
      <c r="L624" s="768"/>
      <c r="M624" s="768"/>
      <c r="N624" s="768"/>
      <c r="O624" s="768"/>
      <c r="P624" s="768"/>
      <c r="Q624" s="768"/>
      <c r="R624" s="13"/>
      <c r="S624" s="13"/>
    </row>
    <row r="625" spans="1:19" ht="39.75">
      <c r="A625" s="83" t="s">
        <v>23</v>
      </c>
      <c r="B625" s="83" t="s">
        <v>24</v>
      </c>
      <c r="C625" s="83" t="s">
        <v>25</v>
      </c>
      <c r="D625" s="83" t="s">
        <v>344</v>
      </c>
      <c r="E625" s="128" t="s">
        <v>48</v>
      </c>
      <c r="F625" s="83" t="s">
        <v>345</v>
      </c>
      <c r="G625" s="128" t="s">
        <v>48</v>
      </c>
      <c r="J625" s="13"/>
      <c r="K625" s="13"/>
      <c r="L625" s="400"/>
      <c r="M625" s="400"/>
      <c r="N625" s="400"/>
      <c r="O625" s="400"/>
      <c r="P625" s="400"/>
      <c r="Q625" s="401"/>
      <c r="R625" s="13"/>
      <c r="S625" s="13"/>
    </row>
    <row r="626" spans="1:19" ht="15.75">
      <c r="A626" s="775" t="s">
        <v>98</v>
      </c>
      <c r="B626" s="505" t="s">
        <v>82</v>
      </c>
      <c r="C626" s="467"/>
      <c r="D626" s="698">
        <v>8440</v>
      </c>
      <c r="E626" s="699">
        <f aca="true" t="shared" si="107" ref="E626:E634">D626*5000/100000</f>
        <v>422</v>
      </c>
      <c r="F626" s="700">
        <v>0</v>
      </c>
      <c r="G626" s="699">
        <f>F626*5000/100000</f>
        <v>0</v>
      </c>
      <c r="J626" s="13"/>
      <c r="K626" s="13"/>
      <c r="L626" s="788"/>
      <c r="M626" s="81"/>
      <c r="N626" s="44"/>
      <c r="O626" s="407"/>
      <c r="P626" s="408"/>
      <c r="Q626" s="407"/>
      <c r="R626" s="13"/>
      <c r="S626" s="13"/>
    </row>
    <row r="627" spans="1:19" ht="15.75">
      <c r="A627" s="775"/>
      <c r="B627" s="505" t="s">
        <v>83</v>
      </c>
      <c r="C627" s="467"/>
      <c r="D627" s="701">
        <v>809</v>
      </c>
      <c r="E627" s="699">
        <f t="shared" si="107"/>
        <v>40.45</v>
      </c>
      <c r="F627" s="700">
        <v>0</v>
      </c>
      <c r="G627" s="699">
        <f aca="true" t="shared" si="108" ref="G627:G634">F627*5000/100000</f>
        <v>0</v>
      </c>
      <c r="J627" s="13"/>
      <c r="K627" s="13"/>
      <c r="L627" s="788"/>
      <c r="M627" s="81"/>
      <c r="N627" s="44"/>
      <c r="O627" s="409"/>
      <c r="P627" s="408"/>
      <c r="Q627" s="409"/>
      <c r="R627" s="13"/>
      <c r="S627" s="13"/>
    </row>
    <row r="628" spans="1:19" ht="15.75">
      <c r="A628" s="775"/>
      <c r="B628" s="505" t="s">
        <v>84</v>
      </c>
      <c r="C628" s="467"/>
      <c r="D628" s="701">
        <v>6127</v>
      </c>
      <c r="E628" s="699">
        <f t="shared" si="107"/>
        <v>306.35</v>
      </c>
      <c r="F628" s="700">
        <v>0</v>
      </c>
      <c r="G628" s="699">
        <f t="shared" si="108"/>
        <v>0</v>
      </c>
      <c r="J628" s="13"/>
      <c r="K628" s="13"/>
      <c r="L628" s="788"/>
      <c r="M628" s="81"/>
      <c r="N628" s="44"/>
      <c r="O628" s="409"/>
      <c r="P628" s="408"/>
      <c r="Q628" s="409"/>
      <c r="R628" s="13"/>
      <c r="S628" s="13"/>
    </row>
    <row r="629" spans="1:19" ht="15.75">
      <c r="A629" s="775"/>
      <c r="B629" s="505" t="s">
        <v>86</v>
      </c>
      <c r="C629" s="467"/>
      <c r="D629" s="701">
        <v>1907</v>
      </c>
      <c r="E629" s="699">
        <f t="shared" si="107"/>
        <v>95.35</v>
      </c>
      <c r="F629" s="700">
        <v>0</v>
      </c>
      <c r="G629" s="699">
        <f t="shared" si="108"/>
        <v>0</v>
      </c>
      <c r="J629" s="13"/>
      <c r="K629" s="13"/>
      <c r="L629" s="788"/>
      <c r="M629" s="81"/>
      <c r="N629" s="44"/>
      <c r="O629" s="409"/>
      <c r="P629" s="408"/>
      <c r="Q629" s="409"/>
      <c r="R629" s="13"/>
      <c r="S629" s="13"/>
    </row>
    <row r="630" spans="1:19" ht="15.75">
      <c r="A630" s="775"/>
      <c r="B630" s="505" t="s">
        <v>141</v>
      </c>
      <c r="C630" s="702"/>
      <c r="D630" s="701">
        <v>0</v>
      </c>
      <c r="E630" s="699">
        <f t="shared" si="107"/>
        <v>0</v>
      </c>
      <c r="F630" s="700">
        <v>0</v>
      </c>
      <c r="G630" s="699">
        <f t="shared" si="108"/>
        <v>0</v>
      </c>
      <c r="J630" s="13"/>
      <c r="K630" s="13"/>
      <c r="L630" s="788"/>
      <c r="M630" s="81"/>
      <c r="N630" s="43"/>
      <c r="O630" s="409"/>
      <c r="P630" s="408"/>
      <c r="Q630" s="409"/>
      <c r="R630" s="13"/>
      <c r="S630" s="13"/>
    </row>
    <row r="631" spans="1:19" ht="15.75">
      <c r="A631" s="775"/>
      <c r="B631" s="505" t="s">
        <v>142</v>
      </c>
      <c r="C631" s="467"/>
      <c r="D631" s="701">
        <v>0</v>
      </c>
      <c r="E631" s="699">
        <f t="shared" si="107"/>
        <v>0</v>
      </c>
      <c r="F631" s="700">
        <v>0</v>
      </c>
      <c r="G631" s="699">
        <f t="shared" si="108"/>
        <v>0</v>
      </c>
      <c r="H631" s="619"/>
      <c r="J631" s="13"/>
      <c r="K631" s="13"/>
      <c r="L631" s="788"/>
      <c r="M631" s="81"/>
      <c r="N631" s="44"/>
      <c r="O631" s="409"/>
      <c r="P631" s="408"/>
      <c r="Q631" s="409"/>
      <c r="R631" s="13"/>
      <c r="S631" s="13"/>
    </row>
    <row r="632" spans="1:19" ht="15.75">
      <c r="A632" s="775"/>
      <c r="B632" s="505" t="s">
        <v>182</v>
      </c>
      <c r="C632" s="467"/>
      <c r="D632" s="701">
        <f>695</f>
        <v>695</v>
      </c>
      <c r="E632" s="699">
        <f t="shared" si="107"/>
        <v>34.75</v>
      </c>
      <c r="F632" s="700">
        <v>1800</v>
      </c>
      <c r="G632" s="699">
        <f t="shared" si="108"/>
        <v>90</v>
      </c>
      <c r="J632" s="13">
        <v>5677</v>
      </c>
      <c r="K632" s="13">
        <v>4228</v>
      </c>
      <c r="L632" s="788"/>
      <c r="M632" s="81">
        <f>J632-K632</f>
        <v>1449</v>
      </c>
      <c r="N632" s="44"/>
      <c r="O632" s="409"/>
      <c r="P632" s="408"/>
      <c r="Q632" s="409"/>
      <c r="R632" s="13"/>
      <c r="S632" s="13"/>
    </row>
    <row r="633" spans="1:19" ht="15.75">
      <c r="A633" s="775"/>
      <c r="B633" s="505" t="s">
        <v>188</v>
      </c>
      <c r="C633" s="467"/>
      <c r="D633" s="701">
        <v>0</v>
      </c>
      <c r="E633" s="699">
        <f t="shared" si="107"/>
        <v>0</v>
      </c>
      <c r="F633" s="700">
        <v>7899</v>
      </c>
      <c r="G633" s="699">
        <f t="shared" si="108"/>
        <v>394.95</v>
      </c>
      <c r="J633" s="13"/>
      <c r="K633" s="13"/>
      <c r="L633" s="788"/>
      <c r="M633" s="81"/>
      <c r="N633" s="44"/>
      <c r="O633" s="409"/>
      <c r="P633" s="408"/>
      <c r="Q633" s="409"/>
      <c r="R633" s="13"/>
      <c r="S633" s="13"/>
    </row>
    <row r="634" spans="1:19" ht="15.75">
      <c r="A634" s="775"/>
      <c r="B634" s="505" t="s">
        <v>191</v>
      </c>
      <c r="C634" s="467"/>
      <c r="D634" s="701">
        <v>0</v>
      </c>
      <c r="E634" s="699">
        <f t="shared" si="107"/>
        <v>0</v>
      </c>
      <c r="F634" s="700">
        <v>5677</v>
      </c>
      <c r="G634" s="699">
        <f t="shared" si="108"/>
        <v>283.85</v>
      </c>
      <c r="J634" s="13"/>
      <c r="K634" s="13"/>
      <c r="L634" s="788"/>
      <c r="M634" s="81"/>
      <c r="N634" s="44"/>
      <c r="O634" s="409"/>
      <c r="P634" s="408"/>
      <c r="Q634" s="409"/>
      <c r="R634" s="13"/>
      <c r="S634" s="13"/>
    </row>
    <row r="635" spans="1:19" ht="15.75">
      <c r="A635" s="775"/>
      <c r="B635" s="505" t="s">
        <v>227</v>
      </c>
      <c r="C635" s="467"/>
      <c r="D635" s="701">
        <v>173</v>
      </c>
      <c r="E635" s="699">
        <f>D635*5000/100000</f>
        <v>8.65</v>
      </c>
      <c r="F635" s="700">
        <v>1907</v>
      </c>
      <c r="G635" s="699">
        <f>F635*5000/100000</f>
        <v>95.35</v>
      </c>
      <c r="J635" s="13" t="s">
        <v>348</v>
      </c>
      <c r="K635" s="13" t="s">
        <v>348</v>
      </c>
      <c r="L635" s="788"/>
      <c r="M635" s="81"/>
      <c r="N635" s="44"/>
      <c r="O635" s="409"/>
      <c r="P635" s="408"/>
      <c r="Q635" s="409"/>
      <c r="R635" s="13"/>
      <c r="S635" s="13"/>
    </row>
    <row r="636" spans="1:19" ht="15.75">
      <c r="A636" s="775"/>
      <c r="B636" s="505" t="s">
        <v>228</v>
      </c>
      <c r="C636" s="467"/>
      <c r="D636" s="803">
        <v>48</v>
      </c>
      <c r="E636" s="804">
        <f>D636*5000/100000</f>
        <v>2.4</v>
      </c>
      <c r="F636" s="703">
        <v>0</v>
      </c>
      <c r="G636" s="804">
        <f>F636*5000/100000</f>
        <v>0</v>
      </c>
      <c r="J636" s="13" t="s">
        <v>346</v>
      </c>
      <c r="K636" s="13" t="s">
        <v>347</v>
      </c>
      <c r="L636" s="788"/>
      <c r="M636" s="81"/>
      <c r="N636" s="44"/>
      <c r="O636" s="409"/>
      <c r="P636" s="408"/>
      <c r="Q636" s="409"/>
      <c r="R636" s="13"/>
      <c r="S636" s="13"/>
    </row>
    <row r="637" spans="1:19" ht="15.75">
      <c r="A637" s="775"/>
      <c r="B637" s="505" t="s">
        <v>342</v>
      </c>
      <c r="C637" s="467"/>
      <c r="D637" s="700">
        <v>0</v>
      </c>
      <c r="E637" s="699">
        <f>D637*5000/100000</f>
        <v>0</v>
      </c>
      <c r="F637" s="700">
        <v>0</v>
      </c>
      <c r="G637" s="699">
        <f>F637*5000/100000</f>
        <v>0</v>
      </c>
      <c r="J637" s="13">
        <v>40</v>
      </c>
      <c r="K637" s="13">
        <v>10394</v>
      </c>
      <c r="L637" s="788"/>
      <c r="M637" s="81">
        <v>15376</v>
      </c>
      <c r="N637" s="44">
        <f>M637-K637</f>
        <v>4982</v>
      </c>
      <c r="O637" s="409"/>
      <c r="P637" s="408"/>
      <c r="Q637" s="409"/>
      <c r="R637" s="13"/>
      <c r="S637" s="13"/>
    </row>
    <row r="638" spans="1:19" ht="15.75">
      <c r="A638" s="775"/>
      <c r="B638" s="505" t="s">
        <v>343</v>
      </c>
      <c r="C638" s="467"/>
      <c r="D638" s="700">
        <v>0</v>
      </c>
      <c r="E638" s="699">
        <f>D638*5000/100000</f>
        <v>0</v>
      </c>
      <c r="F638" s="700">
        <v>0</v>
      </c>
      <c r="G638" s="699">
        <f>F638*5000/100000</f>
        <v>0</v>
      </c>
      <c r="J638" s="13"/>
      <c r="K638" s="13"/>
      <c r="L638" s="788"/>
      <c r="M638" s="81"/>
      <c r="N638" s="44"/>
      <c r="O638" s="409"/>
      <c r="P638" s="408"/>
      <c r="Q638" s="409"/>
      <c r="R638" s="13"/>
      <c r="S638" s="13"/>
    </row>
    <row r="639" spans="1:19" ht="15.75">
      <c r="A639" s="775"/>
      <c r="B639" s="505" t="s">
        <v>316</v>
      </c>
      <c r="C639" s="467"/>
      <c r="D639" s="701">
        <v>0</v>
      </c>
      <c r="E639" s="699">
        <f>D639*5000/100000</f>
        <v>0</v>
      </c>
      <c r="F639" s="505">
        <v>0</v>
      </c>
      <c r="G639" s="704">
        <f>F639*5000/100000</f>
        <v>0</v>
      </c>
      <c r="J639" s="13"/>
      <c r="K639" s="13"/>
      <c r="L639" s="788"/>
      <c r="M639" s="81"/>
      <c r="N639" s="44"/>
      <c r="O639" s="409"/>
      <c r="P639" s="408"/>
      <c r="Q639" s="409"/>
      <c r="R639" s="13"/>
      <c r="S639" s="13"/>
    </row>
    <row r="640" spans="1:19" ht="15">
      <c r="A640" s="775"/>
      <c r="B640" s="705" t="s">
        <v>19</v>
      </c>
      <c r="C640" s="705"/>
      <c r="D640" s="706">
        <f>SUM(D626:D639)</f>
        <v>18199</v>
      </c>
      <c r="E640" s="707">
        <f>SUM(E626:E639)</f>
        <v>909.9499999999999</v>
      </c>
      <c r="F640" s="706">
        <f>SUM(F626:F639)</f>
        <v>17283</v>
      </c>
      <c r="G640" s="707">
        <f>SUM(G626:G639)</f>
        <v>864.15</v>
      </c>
      <c r="J640" s="13"/>
      <c r="K640" s="13"/>
      <c r="L640" s="788"/>
      <c r="M640" s="330"/>
      <c r="N640" s="330"/>
      <c r="O640" s="330"/>
      <c r="P640" s="410"/>
      <c r="Q640" s="330"/>
      <c r="R640" s="13"/>
      <c r="S640" s="13"/>
    </row>
    <row r="641" spans="1:19" ht="15">
      <c r="A641" s="181"/>
      <c r="B641" s="97"/>
      <c r="C641" s="20"/>
      <c r="D641" s="708"/>
      <c r="E641" s="121"/>
      <c r="F641" s="20"/>
      <c r="G641" s="25"/>
      <c r="J641" s="13"/>
      <c r="K641" s="13"/>
      <c r="L641" s="202"/>
      <c r="M641" s="43"/>
      <c r="N641" s="43"/>
      <c r="O641" s="411"/>
      <c r="P641" s="46"/>
      <c r="Q641" s="43"/>
      <c r="R641" s="13"/>
      <c r="S641" s="13"/>
    </row>
    <row r="642" spans="1:34" s="553" customFormat="1" ht="15.75">
      <c r="A642" s="177" t="s">
        <v>270</v>
      </c>
      <c r="B642" s="96"/>
      <c r="C642" s="178"/>
      <c r="D642" s="178"/>
      <c r="E642" s="179"/>
      <c r="F642" s="182"/>
      <c r="G642" s="196"/>
      <c r="H642" s="323"/>
      <c r="I642" s="170"/>
      <c r="J642" s="370"/>
      <c r="K642" s="370"/>
      <c r="L642" s="370"/>
      <c r="M642" s="370"/>
      <c r="N642" s="370"/>
      <c r="O642" s="370"/>
      <c r="P642" s="370"/>
      <c r="Q642" s="370"/>
      <c r="R642" s="370"/>
      <c r="S642" s="370"/>
      <c r="T642" s="170"/>
      <c r="U642" s="170"/>
      <c r="V642" s="170"/>
      <c r="W642" s="170"/>
      <c r="X642" s="170"/>
      <c r="Y642" s="170"/>
      <c r="Z642" s="170"/>
      <c r="AA642" s="170"/>
      <c r="AB642" s="170"/>
      <c r="AC642" s="170"/>
      <c r="AD642" s="170"/>
      <c r="AE642" s="170"/>
      <c r="AF642" s="170"/>
      <c r="AG642" s="170"/>
      <c r="AH642" s="170"/>
    </row>
    <row r="643" spans="1:19" ht="15">
      <c r="A643" s="741" t="s">
        <v>49</v>
      </c>
      <c r="B643" s="750" t="s">
        <v>50</v>
      </c>
      <c r="C643" s="750"/>
      <c r="D643" s="750" t="s">
        <v>51</v>
      </c>
      <c r="E643" s="750"/>
      <c r="F643" s="750" t="s">
        <v>52</v>
      </c>
      <c r="G643" s="750"/>
      <c r="J643" s="13"/>
      <c r="K643" s="13"/>
      <c r="L643" s="13"/>
      <c r="M643" s="13"/>
      <c r="N643" s="13"/>
      <c r="O643" s="13"/>
      <c r="P643" s="13"/>
      <c r="Q643" s="13"/>
      <c r="R643" s="13"/>
      <c r="S643" s="13"/>
    </row>
    <row r="644" spans="1:19" ht="15">
      <c r="A644" s="741"/>
      <c r="B644" s="540" t="s">
        <v>53</v>
      </c>
      <c r="C644" s="540" t="s">
        <v>54</v>
      </c>
      <c r="D644" s="540" t="s">
        <v>53</v>
      </c>
      <c r="E644" s="709" t="s">
        <v>54</v>
      </c>
      <c r="F644" s="540" t="s">
        <v>53</v>
      </c>
      <c r="G644" s="710" t="s">
        <v>54</v>
      </c>
      <c r="J644" s="13"/>
      <c r="K644" s="13"/>
      <c r="L644" s="13"/>
      <c r="M644" s="13"/>
      <c r="N644" s="13"/>
      <c r="O644" s="13"/>
      <c r="P644" s="13"/>
      <c r="Q644" s="13"/>
      <c r="R644" s="13"/>
      <c r="S644" s="13"/>
    </row>
    <row r="645" spans="1:19" ht="37.5" customHeight="1">
      <c r="A645" s="283" t="s">
        <v>317</v>
      </c>
      <c r="B645" s="711">
        <v>18199</v>
      </c>
      <c r="C645" s="712">
        <v>909.9499999999999</v>
      </c>
      <c r="D645" s="713">
        <v>18199</v>
      </c>
      <c r="E645" s="714">
        <v>909.9499999999999</v>
      </c>
      <c r="F645" s="267">
        <v>0</v>
      </c>
      <c r="G645" s="267">
        <v>0</v>
      </c>
      <c r="J645" s="13"/>
      <c r="K645" s="13"/>
      <c r="L645" s="13"/>
      <c r="M645" s="13"/>
      <c r="N645" s="13"/>
      <c r="O645" s="13"/>
      <c r="P645" s="13"/>
      <c r="Q645" s="13"/>
      <c r="R645" s="13"/>
      <c r="S645" s="13"/>
    </row>
    <row r="646" spans="1:19" ht="18.75" customHeight="1">
      <c r="A646" s="715"/>
      <c r="B646" s="716"/>
      <c r="C646" s="716"/>
      <c r="D646" s="716"/>
      <c r="E646" s="716"/>
      <c r="F646" s="717"/>
      <c r="G646" s="717"/>
      <c r="J646" s="13"/>
      <c r="K646" s="13"/>
      <c r="L646" s="13"/>
      <c r="M646" s="13"/>
      <c r="N646" s="13"/>
      <c r="O646" s="13"/>
      <c r="P646" s="13"/>
      <c r="Q646" s="13"/>
      <c r="R646" s="13"/>
      <c r="S646" s="13"/>
    </row>
    <row r="647" spans="1:34" s="553" customFormat="1" ht="15.75">
      <c r="A647" s="177" t="s">
        <v>271</v>
      </c>
      <c r="B647" s="96"/>
      <c r="C647" s="178"/>
      <c r="D647" s="178"/>
      <c r="E647" s="179"/>
      <c r="F647" s="182"/>
      <c r="G647" s="196"/>
      <c r="H647" s="323"/>
      <c r="I647" s="170"/>
      <c r="J647" s="370"/>
      <c r="K647" s="370"/>
      <c r="L647" s="370"/>
      <c r="M647" s="370"/>
      <c r="N647" s="370"/>
      <c r="O647" s="370"/>
      <c r="P647" s="370"/>
      <c r="Q647" s="370"/>
      <c r="R647" s="370"/>
      <c r="S647" s="370"/>
      <c r="T647" s="170"/>
      <c r="U647" s="170"/>
      <c r="V647" s="170"/>
      <c r="W647" s="170"/>
      <c r="X647" s="170"/>
      <c r="Y647" s="170"/>
      <c r="Z647" s="170"/>
      <c r="AA647" s="170"/>
      <c r="AB647" s="170"/>
      <c r="AC647" s="170"/>
      <c r="AD647" s="170"/>
      <c r="AE647" s="170"/>
      <c r="AF647" s="170"/>
      <c r="AG647" s="170"/>
      <c r="AH647" s="170"/>
    </row>
    <row r="648" spans="1:19" ht="15">
      <c r="A648" s="741" t="s">
        <v>49</v>
      </c>
      <c r="B648" s="750" t="s">
        <v>50</v>
      </c>
      <c r="C648" s="750"/>
      <c r="D648" s="750" t="s">
        <v>51</v>
      </c>
      <c r="E648" s="750"/>
      <c r="F648" s="750" t="s">
        <v>52</v>
      </c>
      <c r="G648" s="750"/>
      <c r="J648" s="13"/>
      <c r="K648" s="13"/>
      <c r="L648" s="13"/>
      <c r="M648" s="13"/>
      <c r="N648" s="13"/>
      <c r="O648" s="13"/>
      <c r="P648" s="13"/>
      <c r="Q648" s="13"/>
      <c r="R648" s="13"/>
      <c r="S648" s="13"/>
    </row>
    <row r="649" spans="1:19" ht="15">
      <c r="A649" s="741"/>
      <c r="B649" s="540" t="s">
        <v>53</v>
      </c>
      <c r="C649" s="540" t="s">
        <v>54</v>
      </c>
      <c r="D649" s="540" t="s">
        <v>53</v>
      </c>
      <c r="E649" s="709" t="s">
        <v>54</v>
      </c>
      <c r="F649" s="540" t="s">
        <v>53</v>
      </c>
      <c r="G649" s="710" t="s">
        <v>54</v>
      </c>
      <c r="J649" s="13"/>
      <c r="K649" s="13"/>
      <c r="L649" s="13"/>
      <c r="M649" s="13"/>
      <c r="N649" s="13"/>
      <c r="O649" s="13"/>
      <c r="P649" s="13"/>
      <c r="Q649" s="13"/>
      <c r="R649" s="13"/>
      <c r="S649" s="13"/>
    </row>
    <row r="650" spans="1:19" ht="37.5" customHeight="1">
      <c r="A650" s="283" t="s">
        <v>317</v>
      </c>
      <c r="B650" s="713">
        <f>F640</f>
        <v>17283</v>
      </c>
      <c r="C650" s="714">
        <f>G640</f>
        <v>864.15</v>
      </c>
      <c r="D650" s="713">
        <v>17283</v>
      </c>
      <c r="E650" s="714">
        <v>864.15</v>
      </c>
      <c r="F650" s="267">
        <v>0</v>
      </c>
      <c r="G650" s="267">
        <v>0</v>
      </c>
      <c r="J650" s="13"/>
      <c r="K650" s="13"/>
      <c r="L650" s="13"/>
      <c r="M650" s="13"/>
      <c r="N650" s="13"/>
      <c r="O650" s="13"/>
      <c r="P650" s="13"/>
      <c r="Q650" s="13"/>
      <c r="R650" s="13"/>
      <c r="S650" s="13"/>
    </row>
    <row r="651" spans="1:19" ht="26.25" customHeight="1">
      <c r="A651" s="97"/>
      <c r="B651" s="97"/>
      <c r="C651" s="20"/>
      <c r="D651" s="97"/>
      <c r="E651" s="121"/>
      <c r="F651" s="20"/>
      <c r="G651" s="25"/>
      <c r="J651" s="13"/>
      <c r="K651" s="13"/>
      <c r="L651" s="13"/>
      <c r="M651" s="13"/>
      <c r="N651" s="13"/>
      <c r="O651" s="13"/>
      <c r="P651" s="13"/>
      <c r="Q651" s="13"/>
      <c r="R651" s="13"/>
      <c r="S651" s="13"/>
    </row>
    <row r="652" spans="1:34" s="553" customFormat="1" ht="15.75">
      <c r="A652" s="177" t="s">
        <v>272</v>
      </c>
      <c r="B652" s="96"/>
      <c r="C652" s="178"/>
      <c r="D652" s="178"/>
      <c r="E652" s="183"/>
      <c r="F652" s="182"/>
      <c r="G652" s="196"/>
      <c r="H652" s="323"/>
      <c r="I652" s="170"/>
      <c r="J652" s="370"/>
      <c r="K652" s="370"/>
      <c r="L652" s="370"/>
      <c r="M652" s="370"/>
      <c r="N652" s="370"/>
      <c r="O652" s="370"/>
      <c r="P652" s="370"/>
      <c r="Q652" s="370"/>
      <c r="R652" s="370"/>
      <c r="S652" s="370"/>
      <c r="T652" s="170"/>
      <c r="U652" s="170"/>
      <c r="V652" s="170"/>
      <c r="W652" s="170"/>
      <c r="X652" s="170"/>
      <c r="Y652" s="170"/>
      <c r="Z652" s="170"/>
      <c r="AA652" s="170"/>
      <c r="AB652" s="170"/>
      <c r="AC652" s="170"/>
      <c r="AD652" s="170"/>
      <c r="AE652" s="170"/>
      <c r="AF652" s="170"/>
      <c r="AG652" s="170"/>
      <c r="AH652" s="170"/>
    </row>
    <row r="653" spans="1:19" ht="30" customHeight="1">
      <c r="A653" s="730" t="s">
        <v>319</v>
      </c>
      <c r="B653" s="730"/>
      <c r="C653" s="730" t="s">
        <v>247</v>
      </c>
      <c r="D653" s="730"/>
      <c r="E653" s="730" t="s">
        <v>55</v>
      </c>
      <c r="F653" s="730"/>
      <c r="G653" s="25"/>
      <c r="J653" s="13"/>
      <c r="K653" s="13"/>
      <c r="L653" s="13"/>
      <c r="M653" s="13"/>
      <c r="N653" s="13"/>
      <c r="O653" s="13"/>
      <c r="P653" s="13"/>
      <c r="Q653" s="13"/>
      <c r="R653" s="13"/>
      <c r="S653" s="13"/>
    </row>
    <row r="654" spans="1:21" ht="15">
      <c r="A654" s="83" t="s">
        <v>53</v>
      </c>
      <c r="B654" s="83" t="s">
        <v>56</v>
      </c>
      <c r="C654" s="83" t="s">
        <v>53</v>
      </c>
      <c r="D654" s="83" t="s">
        <v>56</v>
      </c>
      <c r="E654" s="128" t="s">
        <v>53</v>
      </c>
      <c r="F654" s="83" t="s">
        <v>57</v>
      </c>
      <c r="G654" s="25"/>
      <c r="J654" s="13"/>
      <c r="K654" s="13"/>
      <c r="L654" s="13"/>
      <c r="M654" s="13"/>
      <c r="N654" s="13"/>
      <c r="O654" s="13"/>
      <c r="P654" s="13"/>
      <c r="Q654" s="13"/>
      <c r="R654" s="13"/>
      <c r="S654" s="13"/>
      <c r="U654" s="55"/>
    </row>
    <row r="655" spans="1:19" ht="15">
      <c r="A655" s="718">
        <v>1</v>
      </c>
      <c r="B655" s="718">
        <v>2</v>
      </c>
      <c r="C655" s="718">
        <v>3</v>
      </c>
      <c r="D655" s="677">
        <v>4</v>
      </c>
      <c r="E655" s="132"/>
      <c r="F655" s="718">
        <v>6</v>
      </c>
      <c r="G655" s="25"/>
      <c r="J655" s="13"/>
      <c r="K655" s="13"/>
      <c r="L655" s="13"/>
      <c r="M655" s="13"/>
      <c r="N655" s="13"/>
      <c r="O655" s="13"/>
      <c r="P655" s="13"/>
      <c r="Q655" s="13"/>
      <c r="R655" s="13"/>
      <c r="S655" s="13"/>
    </row>
    <row r="656" spans="1:19" ht="15.75">
      <c r="A656" s="719">
        <v>18199</v>
      </c>
      <c r="B656" s="719">
        <v>909.95</v>
      </c>
      <c r="C656" s="719">
        <v>18199</v>
      </c>
      <c r="D656" s="720">
        <v>909.95</v>
      </c>
      <c r="E656" s="721">
        <f>C656/A656</f>
        <v>1</v>
      </c>
      <c r="F656" s="721">
        <f>D656/B656</f>
        <v>1</v>
      </c>
      <c r="G656" s="722"/>
      <c r="J656" s="13"/>
      <c r="K656" s="13"/>
      <c r="L656" s="13"/>
      <c r="M656" s="13"/>
      <c r="N656" s="390"/>
      <c r="O656" s="13"/>
      <c r="P656" s="13"/>
      <c r="Q656" s="13"/>
      <c r="R656" s="13"/>
      <c r="S656" s="13"/>
    </row>
    <row r="657" spans="1:19" ht="15">
      <c r="A657" s="44"/>
      <c r="B657" s="692"/>
      <c r="C657" s="43"/>
      <c r="D657" s="81"/>
      <c r="E657" s="46"/>
      <c r="F657" s="46"/>
      <c r="G657" s="37"/>
      <c r="J657" s="13"/>
      <c r="K657" s="13"/>
      <c r="L657" s="13"/>
      <c r="M657" s="13"/>
      <c r="N657" s="13"/>
      <c r="O657" s="13"/>
      <c r="P657" s="13"/>
      <c r="Q657" s="13"/>
      <c r="R657" s="13"/>
      <c r="S657" s="13"/>
    </row>
    <row r="658" spans="1:19" ht="15.75">
      <c r="A658" s="177" t="s">
        <v>273</v>
      </c>
      <c r="B658" s="96"/>
      <c r="C658" s="178"/>
      <c r="D658" s="178"/>
      <c r="E658" s="183"/>
      <c r="F658" s="182"/>
      <c r="G658" s="196"/>
      <c r="J658" s="13"/>
      <c r="K658" s="13"/>
      <c r="L658" s="13"/>
      <c r="M658" s="13"/>
      <c r="N658" s="13"/>
      <c r="O658" s="13"/>
      <c r="P658" s="13"/>
      <c r="Q658" s="13"/>
      <c r="R658" s="13"/>
      <c r="S658" s="13"/>
    </row>
    <row r="659" spans="1:19" ht="29.25" customHeight="1">
      <c r="A659" s="730" t="s">
        <v>319</v>
      </c>
      <c r="B659" s="730"/>
      <c r="C659" s="730" t="s">
        <v>247</v>
      </c>
      <c r="D659" s="730"/>
      <c r="E659" s="730" t="s">
        <v>55</v>
      </c>
      <c r="F659" s="730"/>
      <c r="G659" s="25"/>
      <c r="J659" s="13"/>
      <c r="K659" s="13"/>
      <c r="L659" s="13"/>
      <c r="M659" s="13"/>
      <c r="N659" s="13"/>
      <c r="O659" s="13"/>
      <c r="P659" s="13"/>
      <c r="Q659" s="13"/>
      <c r="R659" s="13"/>
      <c r="S659" s="13"/>
    </row>
    <row r="660" spans="1:19" ht="15">
      <c r="A660" s="83" t="s">
        <v>53</v>
      </c>
      <c r="B660" s="83" t="s">
        <v>56</v>
      </c>
      <c r="C660" s="83" t="s">
        <v>53</v>
      </c>
      <c r="D660" s="83" t="s">
        <v>56</v>
      </c>
      <c r="E660" s="128" t="s">
        <v>53</v>
      </c>
      <c r="F660" s="83" t="s">
        <v>57</v>
      </c>
      <c r="G660" s="25"/>
      <c r="J660" s="13"/>
      <c r="K660" s="13"/>
      <c r="L660" s="13"/>
      <c r="M660" s="13"/>
      <c r="N660" s="13"/>
      <c r="O660" s="13"/>
      <c r="P660" s="13"/>
      <c r="Q660" s="13"/>
      <c r="R660" s="13"/>
      <c r="S660" s="13"/>
    </row>
    <row r="661" spans="1:19" ht="15">
      <c r="A661" s="718">
        <v>1</v>
      </c>
      <c r="B661" s="718">
        <v>2</v>
      </c>
      <c r="C661" s="718">
        <v>3</v>
      </c>
      <c r="D661" s="677">
        <v>4</v>
      </c>
      <c r="E661" s="132"/>
      <c r="F661" s="718">
        <v>6</v>
      </c>
      <c r="G661" s="25"/>
      <c r="J661" s="13"/>
      <c r="K661" s="13"/>
      <c r="L661" s="13"/>
      <c r="M661" s="13"/>
      <c r="N661" s="13"/>
      <c r="O661" s="13"/>
      <c r="P661" s="13"/>
      <c r="Q661" s="13"/>
      <c r="R661" s="13"/>
      <c r="S661" s="13"/>
    </row>
    <row r="662" spans="1:19" ht="15.75">
      <c r="A662" s="723">
        <f>F640</f>
        <v>17283</v>
      </c>
      <c r="B662" s="720">
        <f>G640</f>
        <v>864.15</v>
      </c>
      <c r="C662" s="719">
        <v>17283</v>
      </c>
      <c r="D662" s="719">
        <v>864.15</v>
      </c>
      <c r="E662" s="724">
        <f>C662/A662</f>
        <v>1</v>
      </c>
      <c r="F662" s="724">
        <f>D662/B662</f>
        <v>1</v>
      </c>
      <c r="G662" s="722"/>
      <c r="J662" s="13"/>
      <c r="K662" s="13"/>
      <c r="L662" s="13"/>
      <c r="M662" s="13"/>
      <c r="N662" s="13"/>
      <c r="O662" s="13"/>
      <c r="P662" s="13"/>
      <c r="Q662" s="13"/>
      <c r="R662" s="13"/>
      <c r="S662" s="13"/>
    </row>
    <row r="663" spans="1:19" ht="15.75">
      <c r="A663" s="725"/>
      <c r="B663" s="726"/>
      <c r="C663" s="727"/>
      <c r="D663" s="727"/>
      <c r="E663" s="728"/>
      <c r="F663" s="728"/>
      <c r="G663" s="722"/>
      <c r="J663" s="13"/>
      <c r="K663" s="13"/>
      <c r="L663" s="13"/>
      <c r="M663" s="13"/>
      <c r="N663" s="13"/>
      <c r="O663" s="13"/>
      <c r="P663" s="13"/>
      <c r="Q663" s="13"/>
      <c r="R663" s="13"/>
      <c r="S663" s="13"/>
    </row>
    <row r="664" spans="1:19" ht="23.25">
      <c r="A664" s="93"/>
      <c r="B664" s="93"/>
      <c r="C664" s="749" t="s">
        <v>201</v>
      </c>
      <c r="D664" s="749"/>
      <c r="E664" s="9"/>
      <c r="F664" s="1"/>
      <c r="G664" s="37"/>
      <c r="J664" s="13"/>
      <c r="K664" s="13"/>
      <c r="L664" s="13"/>
      <c r="M664" s="13"/>
      <c r="N664" s="13"/>
      <c r="O664" s="13"/>
      <c r="P664" s="13"/>
      <c r="Q664" s="13"/>
      <c r="R664" s="13"/>
      <c r="S664" s="13"/>
    </row>
    <row r="665" spans="10:19" ht="15">
      <c r="J665" s="13"/>
      <c r="K665" s="13"/>
      <c r="L665" s="13"/>
      <c r="M665" s="13"/>
      <c r="N665" s="13"/>
      <c r="O665" s="13"/>
      <c r="P665" s="13"/>
      <c r="Q665" s="13"/>
      <c r="R665" s="13"/>
      <c r="S665" s="13"/>
    </row>
  </sheetData>
  <sheetProtection/>
  <mergeCells count="108">
    <mergeCell ref="I265:K265"/>
    <mergeCell ref="P456:R456"/>
    <mergeCell ref="T456:V456"/>
    <mergeCell ref="I499:K499"/>
    <mergeCell ref="M499:O499"/>
    <mergeCell ref="M376:O376"/>
    <mergeCell ref="J399:L399"/>
    <mergeCell ref="J376:L376"/>
    <mergeCell ref="L624:Q624"/>
    <mergeCell ref="L626:L640"/>
    <mergeCell ref="A451:B451"/>
    <mergeCell ref="A532:E532"/>
    <mergeCell ref="L481:N481"/>
    <mergeCell ref="O481:Q481"/>
    <mergeCell ref="L456:N456"/>
    <mergeCell ref="I481:K481"/>
    <mergeCell ref="I517:K517"/>
    <mergeCell ref="K607:O607"/>
    <mergeCell ref="J335:L335"/>
    <mergeCell ref="M335:O335"/>
    <mergeCell ref="B611:C611"/>
    <mergeCell ref="A607:G607"/>
    <mergeCell ref="A569:C569"/>
    <mergeCell ref="A587:E587"/>
    <mergeCell ref="A590:E590"/>
    <mergeCell ref="A581:B581"/>
    <mergeCell ref="D611:E611"/>
    <mergeCell ref="I196:K196"/>
    <mergeCell ref="L196:N196"/>
    <mergeCell ref="A561:F561"/>
    <mergeCell ref="E553:F553"/>
    <mergeCell ref="L241:N241"/>
    <mergeCell ref="A536:A539"/>
    <mergeCell ref="A540:C540"/>
    <mergeCell ref="I241:K241"/>
    <mergeCell ref="I215:K215"/>
    <mergeCell ref="J353:L353"/>
    <mergeCell ref="E653:F653"/>
    <mergeCell ref="A626:A640"/>
    <mergeCell ref="A643:A644"/>
    <mergeCell ref="F643:G643"/>
    <mergeCell ref="E616:F616"/>
    <mergeCell ref="A616:B616"/>
    <mergeCell ref="B643:C643"/>
    <mergeCell ref="F648:G648"/>
    <mergeCell ref="D643:E643"/>
    <mergeCell ref="C616:D616"/>
    <mergeCell ref="X195:Y195"/>
    <mergeCell ref="A541:C541"/>
    <mergeCell ref="A324:D324"/>
    <mergeCell ref="K590:O590"/>
    <mergeCell ref="K592:K606"/>
    <mergeCell ref="A592:A606"/>
    <mergeCell ref="B321:C321"/>
    <mergeCell ref="A565:A568"/>
    <mergeCell ref="E455:F455"/>
    <mergeCell ref="F581:G581"/>
    <mergeCell ref="A608:G608"/>
    <mergeCell ref="A470:B470"/>
    <mergeCell ref="A129:G129"/>
    <mergeCell ref="A182:F182"/>
    <mergeCell ref="A558:B558"/>
    <mergeCell ref="A563:D563"/>
    <mergeCell ref="A80:G80"/>
    <mergeCell ref="A317:A321"/>
    <mergeCell ref="A534:D534"/>
    <mergeCell ref="A433:B433"/>
    <mergeCell ref="A397:E397"/>
    <mergeCell ref="A313:E313"/>
    <mergeCell ref="A315:D315"/>
    <mergeCell ref="D295:G295"/>
    <mergeCell ref="A44:C44"/>
    <mergeCell ref="A45:G45"/>
    <mergeCell ref="A391:B391"/>
    <mergeCell ref="A96:G96"/>
    <mergeCell ref="A78:F78"/>
    <mergeCell ref="A31:D31"/>
    <mergeCell ref="A38:G38"/>
    <mergeCell ref="A113:G113"/>
    <mergeCell ref="A236:C236"/>
    <mergeCell ref="A62:G62"/>
    <mergeCell ref="A3:F3"/>
    <mergeCell ref="A4:F4"/>
    <mergeCell ref="A5:F5"/>
    <mergeCell ref="A11:D11"/>
    <mergeCell ref="A1:F1"/>
    <mergeCell ref="A2:F2"/>
    <mergeCell ref="A7:F7"/>
    <mergeCell ref="A30:D30"/>
    <mergeCell ref="A13:A14"/>
    <mergeCell ref="B13:E13"/>
    <mergeCell ref="A24:C24"/>
    <mergeCell ref="D24:E24"/>
    <mergeCell ref="C664:D664"/>
    <mergeCell ref="A648:A649"/>
    <mergeCell ref="B648:C648"/>
    <mergeCell ref="D648:E648"/>
    <mergeCell ref="A659:B659"/>
    <mergeCell ref="C659:D659"/>
    <mergeCell ref="E659:F659"/>
    <mergeCell ref="A653:B653"/>
    <mergeCell ref="C653:D653"/>
    <mergeCell ref="A473:D473"/>
    <mergeCell ref="A475:A479"/>
    <mergeCell ref="B479:C479"/>
    <mergeCell ref="A570:C570"/>
    <mergeCell ref="A624:G624"/>
    <mergeCell ref="A611:A612"/>
  </mergeCells>
  <printOptions horizontalCentered="1"/>
  <pageMargins left="0.511811023622047" right="0.196850393700787" top="0.196850393700787" bottom="0.196850393700787" header="0.14" footer="0.511811023622047"/>
  <pageSetup horizontalDpi="600" verticalDpi="600" orientation="portrait" scale="67" r:id="rId2"/>
  <rowBreaks count="13" manualBreakCount="13">
    <brk id="43" max="6" man="1"/>
    <brk id="79" max="6" man="1"/>
    <brk id="128" max="6" man="1"/>
    <brk id="181" max="6" man="1"/>
    <brk id="231" max="6" man="1"/>
    <brk id="280" max="6" man="1"/>
    <brk id="330" max="6" man="1"/>
    <brk id="373" max="6" man="1"/>
    <brk id="414" max="6" man="1"/>
    <brk id="452" max="6" man="1"/>
    <brk id="514" max="6" man="1"/>
    <brk id="559" max="6" man="1"/>
    <brk id="620" max="6" man="1"/>
  </rowBreaks>
  <drawing r:id="rId1"/>
</worksheet>
</file>

<file path=xl/worksheets/sheet2.xml><?xml version="1.0" encoding="utf-8"?>
<worksheet xmlns="http://schemas.openxmlformats.org/spreadsheetml/2006/main" xmlns:r="http://schemas.openxmlformats.org/officeDocument/2006/relationships">
  <dimension ref="A2:F35"/>
  <sheetViews>
    <sheetView zoomScalePageLayoutView="0" workbookViewId="0" topLeftCell="A12">
      <selection activeCell="H28" sqref="H28"/>
    </sheetView>
  </sheetViews>
  <sheetFormatPr defaultColWidth="9.140625" defaultRowHeight="12.75"/>
  <cols>
    <col min="1" max="1" width="8.00390625" style="0" customWidth="1"/>
    <col min="2" max="2" width="14.7109375" style="0" customWidth="1"/>
    <col min="3" max="3" width="18.421875" style="0" customWidth="1"/>
    <col min="4" max="4" width="14.00390625" style="0" customWidth="1"/>
    <col min="5" max="5" width="10.140625" style="0" customWidth="1"/>
  </cols>
  <sheetData>
    <row r="2" ht="12.75">
      <c r="A2" t="s">
        <v>202</v>
      </c>
    </row>
    <row r="3" spans="1:6" ht="58.5" customHeight="1">
      <c r="A3" s="206" t="s">
        <v>2</v>
      </c>
      <c r="B3" s="206" t="s">
        <v>68</v>
      </c>
      <c r="C3" s="206" t="s">
        <v>204</v>
      </c>
      <c r="D3" s="206" t="s">
        <v>103</v>
      </c>
      <c r="E3" s="207" t="s">
        <v>5</v>
      </c>
      <c r="F3" s="206" t="s">
        <v>6</v>
      </c>
    </row>
    <row r="4" spans="1:6" ht="12.75">
      <c r="A4" s="433">
        <v>1</v>
      </c>
      <c r="B4" s="433" t="s">
        <v>163</v>
      </c>
      <c r="C4" s="433">
        <v>103643</v>
      </c>
      <c r="D4" s="433">
        <v>69680</v>
      </c>
      <c r="E4" s="433">
        <v>33963</v>
      </c>
      <c r="F4" s="434">
        <v>0.3276921740976236</v>
      </c>
    </row>
    <row r="5" spans="1:6" ht="12.75">
      <c r="A5" s="433">
        <v>2</v>
      </c>
      <c r="B5" s="433" t="s">
        <v>169</v>
      </c>
      <c r="C5" s="433">
        <v>76475</v>
      </c>
      <c r="D5" s="433">
        <v>58801</v>
      </c>
      <c r="E5" s="433">
        <v>17674</v>
      </c>
      <c r="F5" s="434">
        <v>0.23110820529584833</v>
      </c>
    </row>
    <row r="6" spans="1:6" ht="12.75">
      <c r="A6" s="433">
        <v>3</v>
      </c>
      <c r="B6" s="433" t="s">
        <v>162</v>
      </c>
      <c r="C6" s="433">
        <v>44412</v>
      </c>
      <c r="D6" s="433">
        <v>35990</v>
      </c>
      <c r="E6" s="433">
        <v>8422</v>
      </c>
      <c r="F6" s="434">
        <v>0.18963343240565614</v>
      </c>
    </row>
    <row r="7" spans="1:6" ht="12.75">
      <c r="A7" s="433">
        <v>4</v>
      </c>
      <c r="B7" s="433" t="s">
        <v>164</v>
      </c>
      <c r="C7" s="433">
        <v>37043</v>
      </c>
      <c r="D7" s="433">
        <v>30679</v>
      </c>
      <c r="E7" s="433">
        <v>6364</v>
      </c>
      <c r="F7" s="434">
        <v>0.17180034014523662</v>
      </c>
    </row>
    <row r="8" spans="1:6" ht="12.75">
      <c r="A8" s="433">
        <v>5</v>
      </c>
      <c r="B8" s="433" t="s">
        <v>161</v>
      </c>
      <c r="C8" s="433">
        <v>14414</v>
      </c>
      <c r="D8" s="433">
        <v>11982</v>
      </c>
      <c r="E8" s="433">
        <v>2432</v>
      </c>
      <c r="F8" s="434">
        <v>0.16872485083946162</v>
      </c>
    </row>
    <row r="9" spans="1:6" ht="12.75">
      <c r="A9" s="433">
        <v>6</v>
      </c>
      <c r="B9" s="433" t="s">
        <v>168</v>
      </c>
      <c r="C9" s="433">
        <v>33755</v>
      </c>
      <c r="D9" s="433">
        <v>30578</v>
      </c>
      <c r="E9" s="433">
        <v>3177</v>
      </c>
      <c r="F9" s="434">
        <v>0.09411938972004147</v>
      </c>
    </row>
    <row r="10" spans="1:6" ht="12.75">
      <c r="A10" s="433">
        <v>7</v>
      </c>
      <c r="B10" s="433" t="s">
        <v>166</v>
      </c>
      <c r="C10" s="433">
        <v>21724</v>
      </c>
      <c r="D10" s="433">
        <v>19681</v>
      </c>
      <c r="E10" s="433">
        <v>2043</v>
      </c>
      <c r="F10" s="434">
        <v>0.09404345424415393</v>
      </c>
    </row>
    <row r="11" spans="1:6" ht="12.75">
      <c r="A11" s="433">
        <v>8</v>
      </c>
      <c r="B11" s="433" t="s">
        <v>159</v>
      </c>
      <c r="C11" s="433">
        <v>14118</v>
      </c>
      <c r="D11" s="433">
        <v>12892</v>
      </c>
      <c r="E11" s="433">
        <v>1226</v>
      </c>
      <c r="F11" s="434">
        <v>0.08683949567927468</v>
      </c>
    </row>
    <row r="12" spans="1:6" ht="12.75">
      <c r="A12" s="433">
        <v>9</v>
      </c>
      <c r="B12" s="433" t="s">
        <v>170</v>
      </c>
      <c r="C12" s="433">
        <v>19955</v>
      </c>
      <c r="D12" s="433">
        <v>18245</v>
      </c>
      <c r="E12" s="433">
        <v>1710</v>
      </c>
      <c r="F12" s="434">
        <v>0.08569280881984465</v>
      </c>
    </row>
    <row r="13" spans="1:6" ht="12.75">
      <c r="A13" s="433">
        <v>10</v>
      </c>
      <c r="B13" s="433" t="s">
        <v>165</v>
      </c>
      <c r="C13" s="433">
        <v>28050</v>
      </c>
      <c r="D13" s="433">
        <v>25708</v>
      </c>
      <c r="E13" s="433">
        <v>2342</v>
      </c>
      <c r="F13" s="434">
        <v>0.08349376114081997</v>
      </c>
    </row>
    <row r="14" spans="1:6" ht="12.75">
      <c r="A14" s="433">
        <v>11</v>
      </c>
      <c r="B14" s="433" t="s">
        <v>158</v>
      </c>
      <c r="C14" s="433">
        <v>27255</v>
      </c>
      <c r="D14" s="433">
        <v>25141</v>
      </c>
      <c r="E14" s="433">
        <v>2114</v>
      </c>
      <c r="F14" s="434">
        <v>0.07756374977068428</v>
      </c>
    </row>
    <row r="15" spans="1:6" ht="12.75">
      <c r="A15" s="433">
        <v>12</v>
      </c>
      <c r="B15" s="433" t="s">
        <v>160</v>
      </c>
      <c r="C15" s="433">
        <v>21426</v>
      </c>
      <c r="D15" s="433">
        <v>19952</v>
      </c>
      <c r="E15" s="433">
        <v>1474</v>
      </c>
      <c r="F15" s="434">
        <v>0.06879492205731355</v>
      </c>
    </row>
    <row r="16" spans="1:6" ht="12.75">
      <c r="A16" s="433">
        <v>13</v>
      </c>
      <c r="B16" s="433" t="s">
        <v>167</v>
      </c>
      <c r="C16" s="433">
        <v>13745</v>
      </c>
      <c r="D16" s="433">
        <v>12812</v>
      </c>
      <c r="E16" s="433">
        <v>933</v>
      </c>
      <c r="F16" s="434">
        <v>0.06787922881047653</v>
      </c>
    </row>
    <row r="17" spans="1:6" s="437" customFormat="1" ht="12.75">
      <c r="A17" s="435"/>
      <c r="B17" s="435" t="s">
        <v>10</v>
      </c>
      <c r="C17" s="435">
        <v>456015</v>
      </c>
      <c r="D17" s="435">
        <v>372141</v>
      </c>
      <c r="E17" s="435">
        <v>83874</v>
      </c>
      <c r="F17" s="436">
        <v>0.18392816025788625</v>
      </c>
    </row>
    <row r="20" ht="12.75" customHeight="1">
      <c r="A20" t="s">
        <v>203</v>
      </c>
    </row>
    <row r="21" spans="1:6" ht="84" customHeight="1">
      <c r="A21" s="206" t="s">
        <v>2</v>
      </c>
      <c r="B21" s="206" t="s">
        <v>68</v>
      </c>
      <c r="C21" s="206" t="s">
        <v>204</v>
      </c>
      <c r="D21" s="206" t="s">
        <v>103</v>
      </c>
      <c r="E21" s="207" t="s">
        <v>5</v>
      </c>
      <c r="F21" s="206" t="s">
        <v>6</v>
      </c>
    </row>
    <row r="22" spans="1:6" ht="12.75">
      <c r="A22" s="433">
        <v>1</v>
      </c>
      <c r="B22" s="433" t="s">
        <v>163</v>
      </c>
      <c r="C22" s="433">
        <v>48739</v>
      </c>
      <c r="D22" s="433">
        <v>33206</v>
      </c>
      <c r="E22" s="433">
        <v>15533</v>
      </c>
      <c r="F22" s="434">
        <v>0.3186975522682041</v>
      </c>
    </row>
    <row r="23" spans="1:6" ht="12.75">
      <c r="A23" s="433">
        <v>2</v>
      </c>
      <c r="B23" s="433" t="s">
        <v>169</v>
      </c>
      <c r="C23" s="433">
        <v>47694</v>
      </c>
      <c r="D23" s="433">
        <v>35974</v>
      </c>
      <c r="E23" s="433">
        <v>11720</v>
      </c>
      <c r="F23" s="434">
        <v>0.24573321591814484</v>
      </c>
    </row>
    <row r="24" spans="1:6" ht="12.75">
      <c r="A24" s="433">
        <v>3</v>
      </c>
      <c r="B24" s="433" t="s">
        <v>164</v>
      </c>
      <c r="C24" s="433">
        <v>29448</v>
      </c>
      <c r="D24" s="433">
        <v>23874</v>
      </c>
      <c r="E24" s="433">
        <v>5574</v>
      </c>
      <c r="F24" s="434">
        <v>0.18928280358598207</v>
      </c>
    </row>
    <row r="25" spans="1:6" ht="12.75">
      <c r="A25" s="433">
        <v>4</v>
      </c>
      <c r="B25" s="433" t="s">
        <v>162</v>
      </c>
      <c r="C25" s="433">
        <v>32896</v>
      </c>
      <c r="D25" s="433">
        <v>26844</v>
      </c>
      <c r="E25" s="433">
        <v>6052</v>
      </c>
      <c r="F25" s="434">
        <v>0.18397373540856032</v>
      </c>
    </row>
    <row r="26" spans="1:6" ht="12.75">
      <c r="A26" s="433">
        <v>5</v>
      </c>
      <c r="B26" s="433" t="s">
        <v>161</v>
      </c>
      <c r="C26" s="433">
        <v>11692</v>
      </c>
      <c r="D26" s="433">
        <v>9716</v>
      </c>
      <c r="E26" s="433">
        <v>1976</v>
      </c>
      <c r="F26" s="434">
        <v>0.16900444748546015</v>
      </c>
    </row>
    <row r="27" spans="1:6" ht="12.75">
      <c r="A27" s="433">
        <v>6</v>
      </c>
      <c r="B27" s="433" t="s">
        <v>158</v>
      </c>
      <c r="C27" s="433">
        <v>26014</v>
      </c>
      <c r="D27" s="433">
        <v>23203</v>
      </c>
      <c r="E27" s="433">
        <v>2811</v>
      </c>
      <c r="F27" s="434">
        <v>0.10805719996924733</v>
      </c>
    </row>
    <row r="28" spans="1:6" ht="12.75">
      <c r="A28" s="433">
        <v>7</v>
      </c>
      <c r="B28" s="433" t="s">
        <v>166</v>
      </c>
      <c r="C28" s="433">
        <v>17625</v>
      </c>
      <c r="D28" s="433">
        <v>15752</v>
      </c>
      <c r="E28" s="433">
        <v>1873</v>
      </c>
      <c r="F28" s="434">
        <v>0.10626950354609929</v>
      </c>
    </row>
    <row r="29" spans="1:6" ht="12.75">
      <c r="A29" s="433">
        <v>8</v>
      </c>
      <c r="B29" s="433" t="s">
        <v>159</v>
      </c>
      <c r="C29" s="433">
        <v>11292</v>
      </c>
      <c r="D29" s="433">
        <v>10100</v>
      </c>
      <c r="E29" s="433">
        <v>1192</v>
      </c>
      <c r="F29" s="434">
        <v>0.10556145944031173</v>
      </c>
    </row>
    <row r="30" spans="1:6" ht="12.75">
      <c r="A30" s="433">
        <v>9</v>
      </c>
      <c r="B30" s="433" t="s">
        <v>165</v>
      </c>
      <c r="C30" s="433">
        <v>26290</v>
      </c>
      <c r="D30" s="433">
        <v>23530</v>
      </c>
      <c r="E30" s="433">
        <v>2760</v>
      </c>
      <c r="F30" s="434">
        <v>0.10498288322556106</v>
      </c>
    </row>
    <row r="31" spans="1:6" ht="12.75">
      <c r="A31" s="433">
        <v>10</v>
      </c>
      <c r="B31" s="433" t="s">
        <v>170</v>
      </c>
      <c r="C31" s="433">
        <v>12906</v>
      </c>
      <c r="D31" s="433">
        <v>11563</v>
      </c>
      <c r="E31" s="433">
        <v>1343</v>
      </c>
      <c r="F31" s="434">
        <v>0.10406012707267938</v>
      </c>
    </row>
    <row r="32" spans="1:6" ht="12.75">
      <c r="A32" s="433">
        <v>11</v>
      </c>
      <c r="B32" s="433" t="s">
        <v>168</v>
      </c>
      <c r="C32" s="433">
        <v>28069</v>
      </c>
      <c r="D32" s="433">
        <v>25657</v>
      </c>
      <c r="E32" s="433">
        <v>2412</v>
      </c>
      <c r="F32" s="434">
        <v>0.08593109836474402</v>
      </c>
    </row>
    <row r="33" spans="1:6" ht="12.75">
      <c r="A33" s="433">
        <v>12</v>
      </c>
      <c r="B33" s="433" t="s">
        <v>160</v>
      </c>
      <c r="C33" s="433">
        <v>16708</v>
      </c>
      <c r="D33" s="433">
        <v>15473</v>
      </c>
      <c r="E33" s="433">
        <v>1235</v>
      </c>
      <c r="F33" s="434">
        <v>0.07391668661718936</v>
      </c>
    </row>
    <row r="34" spans="1:6" ht="12.75">
      <c r="A34" s="433">
        <v>13</v>
      </c>
      <c r="B34" s="433" t="s">
        <v>167</v>
      </c>
      <c r="C34" s="433">
        <v>11663</v>
      </c>
      <c r="D34" s="433">
        <v>10837</v>
      </c>
      <c r="E34" s="433">
        <v>826</v>
      </c>
      <c r="F34" s="434">
        <v>0.07082225842407613</v>
      </c>
    </row>
    <row r="35" spans="1:6" s="437" customFormat="1" ht="12.75">
      <c r="A35" s="435"/>
      <c r="B35" s="435" t="s">
        <v>10</v>
      </c>
      <c r="C35" s="435">
        <v>321036</v>
      </c>
      <c r="D35" s="435">
        <v>265729</v>
      </c>
      <c r="E35" s="435">
        <v>55307</v>
      </c>
      <c r="F35" s="436">
        <v>0.17227662941227775</v>
      </c>
    </row>
    <row r="36"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`Q</cp:keywords>
  <dc:description/>
  <cp:lastModifiedBy>s.k sinha</cp:lastModifiedBy>
  <cp:lastPrinted>2018-05-14T15:29:18Z</cp:lastPrinted>
  <dcterms:created xsi:type="dcterms:W3CDTF">2009-02-28T10:02:12Z</dcterms:created>
  <dcterms:modified xsi:type="dcterms:W3CDTF">2020-04-22T16:41:57Z</dcterms:modified>
  <cp:category/>
  <cp:version/>
  <cp:contentType/>
  <cp:contentStatus/>
</cp:coreProperties>
</file>